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o Česen\ownCloud - PZS Tomo Česen@cloud.123gostovanje.si\PZS\ZBOR NAČELNIKOV 2025\"/>
    </mc:Choice>
  </mc:AlternateContent>
  <xr:revisionPtr revIDLastSave="0" documentId="13_ncr:1_{08AFB70B-F49F-4BCE-952A-433CA3CAA621}" xr6:coauthVersionLast="47" xr6:coauthVersionMax="47" xr10:uidLastSave="{00000000-0000-0000-0000-000000000000}"/>
  <bookViews>
    <workbookView xWindow="-120" yWindow="-120" windowWidth="29040" windowHeight="17520" xr2:uid="{DDAB85DC-C9B9-4BC4-8F51-803E4E6C892A}"/>
  </bookViews>
  <sheets>
    <sheet name="Poročilo januar-december prav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3" l="1"/>
  <c r="L4" i="3" l="1"/>
  <c r="L34" i="3"/>
  <c r="O34" i="3" s="1"/>
  <c r="L33" i="3"/>
  <c r="M33" i="3" s="1"/>
  <c r="H33" i="3"/>
  <c r="G33" i="3"/>
  <c r="L32" i="3"/>
  <c r="N32" i="3" s="1"/>
  <c r="G32" i="3"/>
  <c r="E32" i="3"/>
  <c r="H32" i="3" s="1"/>
  <c r="L31" i="3"/>
  <c r="M31" i="3" s="1"/>
  <c r="G31" i="3"/>
  <c r="L30" i="3"/>
  <c r="N30" i="3" s="1"/>
  <c r="G30" i="3"/>
  <c r="E30" i="3"/>
  <c r="H30" i="3" s="1"/>
  <c r="L29" i="3"/>
  <c r="M29" i="3" s="1"/>
  <c r="H29" i="3"/>
  <c r="G29" i="3"/>
  <c r="Y28" i="3"/>
  <c r="X28" i="3"/>
  <c r="W28" i="3"/>
  <c r="V28" i="3"/>
  <c r="U28" i="3"/>
  <c r="T28" i="3"/>
  <c r="T3" i="3" s="1"/>
  <c r="S28" i="3"/>
  <c r="R28" i="3"/>
  <c r="Q28" i="3"/>
  <c r="P28" i="3"/>
  <c r="F28" i="3"/>
  <c r="L27" i="3"/>
  <c r="M27" i="3" s="1"/>
  <c r="H27" i="3"/>
  <c r="G27" i="3"/>
  <c r="L26" i="3"/>
  <c r="N26" i="3" s="1"/>
  <c r="H26" i="3"/>
  <c r="G26" i="3"/>
  <c r="Q25" i="3"/>
  <c r="L25" i="3"/>
  <c r="O25" i="3" s="1"/>
  <c r="H25" i="3"/>
  <c r="G25" i="3"/>
  <c r="Y24" i="3"/>
  <c r="X24" i="3"/>
  <c r="W24" i="3"/>
  <c r="V24" i="3"/>
  <c r="U24" i="3"/>
  <c r="T24" i="3"/>
  <c r="S24" i="3"/>
  <c r="R24" i="3"/>
  <c r="Q24" i="3"/>
  <c r="P24" i="3"/>
  <c r="F24" i="3"/>
  <c r="G24" i="3" s="1"/>
  <c r="E24" i="3"/>
  <c r="L23" i="3"/>
  <c r="M23" i="3" s="1"/>
  <c r="H23" i="3"/>
  <c r="G23" i="3"/>
  <c r="Y22" i="3"/>
  <c r="Y21" i="3" s="1"/>
  <c r="U22" i="3"/>
  <c r="U21" i="3" s="1"/>
  <c r="L22" i="3"/>
  <c r="O22" i="3" s="1"/>
  <c r="G22" i="3"/>
  <c r="E22" i="3"/>
  <c r="H22" i="3" s="1"/>
  <c r="X21" i="3"/>
  <c r="W21" i="3"/>
  <c r="V21" i="3"/>
  <c r="T21" i="3"/>
  <c r="S21" i="3"/>
  <c r="R21" i="3"/>
  <c r="Q21" i="3"/>
  <c r="P21" i="3"/>
  <c r="F21" i="3"/>
  <c r="E21" i="3"/>
  <c r="L20" i="3"/>
  <c r="M20" i="3" s="1"/>
  <c r="L19" i="3"/>
  <c r="O19" i="3" s="1"/>
  <c r="H19" i="3"/>
  <c r="G19" i="3"/>
  <c r="L18" i="3"/>
  <c r="O18" i="3" s="1"/>
  <c r="G18" i="3"/>
  <c r="E18" i="3"/>
  <c r="H18" i="3" s="1"/>
  <c r="Y17" i="3"/>
  <c r="X17" i="3"/>
  <c r="W17" i="3"/>
  <c r="V17" i="3"/>
  <c r="U17" i="3"/>
  <c r="T17" i="3"/>
  <c r="S17" i="3"/>
  <c r="R17" i="3"/>
  <c r="Q17" i="3"/>
  <c r="P17" i="3"/>
  <c r="F17" i="3"/>
  <c r="E17" i="3"/>
  <c r="D17" i="3"/>
  <c r="C17" i="3"/>
  <c r="L16" i="3"/>
  <c r="N16" i="3" s="1"/>
  <c r="G16" i="3"/>
  <c r="L15" i="3"/>
  <c r="N15" i="3" s="1"/>
  <c r="G15" i="3"/>
  <c r="L14" i="3"/>
  <c r="N14" i="3" s="1"/>
  <c r="G14" i="3"/>
  <c r="L13" i="3"/>
  <c r="N13" i="3" s="1"/>
  <c r="G13" i="3"/>
  <c r="L12" i="3"/>
  <c r="M12" i="3" s="1"/>
  <c r="G12" i="3"/>
  <c r="L11" i="3"/>
  <c r="O11" i="3" s="1"/>
  <c r="H11" i="3"/>
  <c r="G11" i="3"/>
  <c r="L10" i="3"/>
  <c r="O10" i="3" s="1"/>
  <c r="H10" i="3"/>
  <c r="G10" i="3"/>
  <c r="Y9" i="3"/>
  <c r="X9" i="3"/>
  <c r="W9" i="3"/>
  <c r="V9" i="3"/>
  <c r="U9" i="3"/>
  <c r="T9" i="3"/>
  <c r="S9" i="3"/>
  <c r="R9" i="3"/>
  <c r="Q9" i="3"/>
  <c r="P9" i="3"/>
  <c r="F9" i="3"/>
  <c r="E9" i="3"/>
  <c r="L8" i="3"/>
  <c r="M8" i="3" s="1"/>
  <c r="H8" i="3"/>
  <c r="G8" i="3"/>
  <c r="L7" i="3"/>
  <c r="M7" i="3" s="1"/>
  <c r="L6" i="3"/>
  <c r="N6" i="3" s="1"/>
  <c r="H6" i="3"/>
  <c r="G6" i="3"/>
  <c r="Y5" i="3"/>
  <c r="X5" i="3"/>
  <c r="W5" i="3"/>
  <c r="V5" i="3"/>
  <c r="U5" i="3"/>
  <c r="T5" i="3"/>
  <c r="S5" i="3"/>
  <c r="R5" i="3"/>
  <c r="Q5" i="3"/>
  <c r="P5" i="3"/>
  <c r="F5" i="3"/>
  <c r="G5" i="3" s="1"/>
  <c r="E5" i="3"/>
  <c r="S3" i="3"/>
  <c r="L21" i="3" l="1"/>
  <c r="M21" i="3" s="1"/>
  <c r="R3" i="3"/>
  <c r="M34" i="3"/>
  <c r="N12" i="3"/>
  <c r="N27" i="3"/>
  <c r="O23" i="3"/>
  <c r="O27" i="3"/>
  <c r="L9" i="3"/>
  <c r="M22" i="3"/>
  <c r="O9" i="3"/>
  <c r="M9" i="3"/>
  <c r="N9" i="3"/>
  <c r="M26" i="3"/>
  <c r="M14" i="3"/>
  <c r="H9" i="3"/>
  <c r="M25" i="3"/>
  <c r="M13" i="3"/>
  <c r="Q3" i="3"/>
  <c r="U3" i="3"/>
  <c r="L5" i="3"/>
  <c r="L17" i="3"/>
  <c r="M17" i="3" s="1"/>
  <c r="X3" i="3"/>
  <c r="M11" i="3"/>
  <c r="M32" i="3"/>
  <c r="M10" i="3"/>
  <c r="N10" i="3"/>
  <c r="E28" i="3"/>
  <c r="E3" i="3" s="1"/>
  <c r="H3" i="3" s="1"/>
  <c r="H28" i="3"/>
  <c r="H21" i="3"/>
  <c r="G28" i="3"/>
  <c r="M19" i="3"/>
  <c r="M30" i="3"/>
  <c r="M18" i="3"/>
  <c r="M6" i="3"/>
  <c r="Y3" i="3"/>
  <c r="M16" i="3"/>
  <c r="O26" i="3"/>
  <c r="M15" i="3"/>
  <c r="F3" i="3"/>
  <c r="H24" i="3"/>
  <c r="H5" i="3"/>
  <c r="O21" i="3"/>
  <c r="N21" i="3"/>
  <c r="G3" i="3"/>
  <c r="P3" i="3"/>
  <c r="L24" i="3"/>
  <c r="M24" i="3" s="1"/>
  <c r="H17" i="3"/>
  <c r="G17" i="3"/>
  <c r="L28" i="3"/>
  <c r="M28" i="3" s="1"/>
  <c r="V3" i="3"/>
  <c r="W3" i="3"/>
  <c r="N22" i="3"/>
  <c r="N11" i="3"/>
  <c r="N18" i="3"/>
  <c r="N25" i="3"/>
  <c r="G9" i="3"/>
  <c r="G21" i="3"/>
  <c r="M3" i="3" l="1"/>
  <c r="N17" i="3"/>
  <c r="O17" i="3"/>
  <c r="N5" i="3"/>
  <c r="M5" i="3"/>
  <c r="N28" i="3"/>
  <c r="O28" i="3"/>
  <c r="O24" i="3"/>
  <c r="N24" i="3"/>
  <c r="M4" i="3" l="1"/>
  <c r="N3" i="3"/>
  <c r="O3" i="3"/>
  <c r="O4" i="3"/>
  <c r="N4" i="3"/>
</calcChain>
</file>

<file path=xl/sharedStrings.xml><?xml version="1.0" encoding="utf-8"?>
<sst xmlns="http://schemas.openxmlformats.org/spreadsheetml/2006/main" count="92" uniqueCount="84">
  <si>
    <t>POROČILO 2023</t>
  </si>
  <si>
    <t>PRIHODKI</t>
  </si>
  <si>
    <t>Št. SM</t>
  </si>
  <si>
    <t>Opis stroškovnih mest (SM)</t>
  </si>
  <si>
    <t>PODROBNI NAČRT 2024</t>
  </si>
  <si>
    <t xml:space="preserve">POROČILO 2023 </t>
  </si>
  <si>
    <t>Članarina</t>
  </si>
  <si>
    <t>Lastna dej.</t>
  </si>
  <si>
    <t>Sredstva LPŠ</t>
  </si>
  <si>
    <t>Sponzorstvo</t>
  </si>
  <si>
    <t>Donacije</t>
  </si>
  <si>
    <t>Interne
knjižbe</t>
  </si>
  <si>
    <t>Sredstva EU</t>
  </si>
  <si>
    <t>Drugi prihodki</t>
  </si>
  <si>
    <t>Ostalo</t>
  </si>
  <si>
    <t>IZID IZ PRETEKLIH LET/IZID OBDOBJA/PRENOS V NASLEDNJE L.</t>
  </si>
  <si>
    <t>Organizacijske aktivnosti</t>
  </si>
  <si>
    <t>Seje strokovnih organov</t>
  </si>
  <si>
    <t>Usposabljanja</t>
  </si>
  <si>
    <t>Ostale aktivnosti</t>
  </si>
  <si>
    <t>Nastopi in treningi po planu selektorja</t>
  </si>
  <si>
    <t xml:space="preserve">Seje izvršnega odbora </t>
  </si>
  <si>
    <t>Tekmovanja</t>
  </si>
  <si>
    <t>16.</t>
  </si>
  <si>
    <t>Komisija za športno plezanje (KŠP)</t>
  </si>
  <si>
    <t>16.1.</t>
  </si>
  <si>
    <t>16.1.2.</t>
  </si>
  <si>
    <t>16.1.9.</t>
  </si>
  <si>
    <t>16.2.</t>
  </si>
  <si>
    <t>16.2.1.</t>
  </si>
  <si>
    <t>Izpiti športni plezalci</t>
  </si>
  <si>
    <t>16.2.2.</t>
  </si>
  <si>
    <t>Inštruktorji in vaditelji</t>
  </si>
  <si>
    <t>16.2.3.</t>
  </si>
  <si>
    <t>Postavljalci, licenčni seminar</t>
  </si>
  <si>
    <t>16.2.4.</t>
  </si>
  <si>
    <t>Seminar plezanje v šoli</t>
  </si>
  <si>
    <t>16.2.5.</t>
  </si>
  <si>
    <t>Opremljevalci, seminar in izpiti</t>
  </si>
  <si>
    <t>16.2.6.</t>
  </si>
  <si>
    <t>Seminar in izpiti trenerjev</t>
  </si>
  <si>
    <t>16.2.7.</t>
  </si>
  <si>
    <t>Sodniki</t>
  </si>
  <si>
    <t>16.3.</t>
  </si>
  <si>
    <t>Mladinska reprezentanca v šp. plezanju</t>
  </si>
  <si>
    <t>16.3.1.</t>
  </si>
  <si>
    <t>16.3.3.</t>
  </si>
  <si>
    <t>MR sofinanciranje skupnih stroškov dela in materiala</t>
  </si>
  <si>
    <t>16.4.</t>
  </si>
  <si>
    <t>Članska reprezentaca v šp. plezanju</t>
  </si>
  <si>
    <t>16.4.1.</t>
  </si>
  <si>
    <t>16.4.3.</t>
  </si>
  <si>
    <t>ČR sofinanciranje skupnih stroškov dela in materiala</t>
  </si>
  <si>
    <t>16.5.</t>
  </si>
  <si>
    <t>16.5.1.</t>
  </si>
  <si>
    <t>Državno prvenstvo RS</t>
  </si>
  <si>
    <t>16.5.3.</t>
  </si>
  <si>
    <t>Državno prvenstvo osnovnih šol</t>
  </si>
  <si>
    <t>16.5.4.</t>
  </si>
  <si>
    <t>Državno prvenstvo srednjih šol</t>
  </si>
  <si>
    <t>16.6.</t>
  </si>
  <si>
    <t>16.6.1.</t>
  </si>
  <si>
    <t>Razglasitev najuspešnejših šp.plezalcev</t>
  </si>
  <si>
    <t>16.6.2.</t>
  </si>
  <si>
    <t>Plezališča Slovenije</t>
  </si>
  <si>
    <t>16.6.3.</t>
  </si>
  <si>
    <t>Projekt Koper - Kraški rob</t>
  </si>
  <si>
    <t>16.6.4.</t>
  </si>
  <si>
    <t>TC Šiška</t>
  </si>
  <si>
    <t>16.6.7.</t>
  </si>
  <si>
    <t>Spletna stran, prenova informatike</t>
  </si>
  <si>
    <t>16.6.9.</t>
  </si>
  <si>
    <t>REBALANS FIN. NAČRTA 2024</t>
  </si>
  <si>
    <t>POROČILO JANUAR -DECEMBER 2024</t>
  </si>
  <si>
    <t>PRIHODKI JANUAR -DECEMBER 2024</t>
  </si>
  <si>
    <t>POROČILO JAN-DECEMBER 2024</t>
  </si>
  <si>
    <t>16.1.3.</t>
  </si>
  <si>
    <t>16.3.9.</t>
  </si>
  <si>
    <t xml:space="preserve">Urad za mladino </t>
  </si>
  <si>
    <t>ODHODKI</t>
  </si>
  <si>
    <t>KOEF. POR2024/POR2023</t>
  </si>
  <si>
    <t>KOEF. POR2024/REB2024</t>
  </si>
  <si>
    <t>rezultat 2024</t>
  </si>
  <si>
    <t>Sredstva FŠO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</si>
</sst>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7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10" borderId="0">
      <alignment horizontal="left" vertical="center"/>
    </xf>
    <xf numFmtId="0" fontId="9" fillId="10" borderId="0">
      <alignment horizontal="right" vertical="center"/>
    </xf>
    <xf numFmtId="0" fontId="10" fillId="0" borderId="0">
      <alignment horizontal="left" vertical="top"/>
    </xf>
    <xf numFmtId="0" fontId="10" fillId="0" borderId="0">
      <alignment horizontal="right" vertical="top"/>
    </xf>
  </cellStyleXfs>
  <cellXfs count="6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/>
    <xf numFmtId="3" fontId="3" fillId="6" borderId="1" xfId="0" applyNumberFormat="1" applyFont="1" applyFill="1" applyBorder="1"/>
    <xf numFmtId="2" fontId="5" fillId="6" borderId="1" xfId="0" applyNumberFormat="1" applyFont="1" applyFill="1" applyBorder="1"/>
    <xf numFmtId="4" fontId="5" fillId="6" borderId="1" xfId="0" applyNumberFormat="1" applyFont="1" applyFill="1" applyBorder="1" applyAlignment="1">
      <alignment horizontal="right"/>
    </xf>
    <xf numFmtId="0" fontId="3" fillId="6" borderId="0" xfId="0" applyFont="1" applyFill="1"/>
    <xf numFmtId="16" fontId="3" fillId="7" borderId="1" xfId="0" applyNumberFormat="1" applyFont="1" applyFill="1" applyBorder="1" applyAlignment="1">
      <alignment horizontal="right"/>
    </xf>
    <xf numFmtId="0" fontId="3" fillId="7" borderId="1" xfId="0" applyFont="1" applyFill="1" applyBorder="1"/>
    <xf numFmtId="3" fontId="3" fillId="7" borderId="1" xfId="0" applyNumberFormat="1" applyFont="1" applyFill="1" applyBorder="1"/>
    <xf numFmtId="2" fontId="5" fillId="7" borderId="1" xfId="0" applyNumberFormat="1" applyFont="1" applyFill="1" applyBorder="1"/>
    <xf numFmtId="4" fontId="5" fillId="7" borderId="1" xfId="0" applyNumberFormat="1" applyFont="1" applyFill="1" applyBorder="1"/>
    <xf numFmtId="0" fontId="3" fillId="7" borderId="0" xfId="0" applyFont="1" applyFill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/>
    <xf numFmtId="2" fontId="2" fillId="0" borderId="1" xfId="0" applyNumberFormat="1" applyFont="1" applyBorder="1"/>
    <xf numFmtId="4" fontId="2" fillId="0" borderId="1" xfId="0" applyNumberFormat="1" applyFont="1" applyBorder="1"/>
    <xf numFmtId="0" fontId="7" fillId="5" borderId="1" xfId="0" applyFont="1" applyFill="1" applyBorder="1" applyAlignment="1">
      <alignment horizontal="right"/>
    </xf>
    <xf numFmtId="0" fontId="7" fillId="5" borderId="1" xfId="0" applyFont="1" applyFill="1" applyBorder="1"/>
    <xf numFmtId="3" fontId="7" fillId="5" borderId="1" xfId="0" applyNumberFormat="1" applyFont="1" applyFill="1" applyBorder="1"/>
    <xf numFmtId="2" fontId="8" fillId="5" borderId="1" xfId="0" applyNumberFormat="1" applyFont="1" applyFill="1" applyBorder="1"/>
    <xf numFmtId="4" fontId="8" fillId="5" borderId="1" xfId="0" applyNumberFormat="1" applyFont="1" applyFill="1" applyBorder="1"/>
    <xf numFmtId="0" fontId="7" fillId="5" borderId="0" xfId="0" applyFont="1" applyFill="1"/>
    <xf numFmtId="2" fontId="2" fillId="0" borderId="0" xfId="0" applyNumberFormat="1" applyFont="1"/>
    <xf numFmtId="4" fontId="1" fillId="0" borderId="0" xfId="0" applyNumberFormat="1" applyFont="1"/>
    <xf numFmtId="4" fontId="3" fillId="5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/>
    <xf numFmtId="4" fontId="5" fillId="6" borderId="1" xfId="0" applyNumberFormat="1" applyFont="1" applyFill="1" applyBorder="1"/>
    <xf numFmtId="4" fontId="3" fillId="7" borderId="1" xfId="0" applyNumberFormat="1" applyFont="1" applyFill="1" applyBorder="1"/>
    <xf numFmtId="4" fontId="1" fillId="0" borderId="1" xfId="0" applyNumberFormat="1" applyFont="1" applyBorder="1"/>
    <xf numFmtId="4" fontId="2" fillId="0" borderId="0" xfId="0" applyNumberFormat="1" applyFont="1"/>
    <xf numFmtId="0" fontId="11" fillId="6" borderId="1" xfId="0" applyFont="1" applyFill="1" applyBorder="1" applyAlignment="1">
      <alignment horizontal="right"/>
    </xf>
    <xf numFmtId="4" fontId="7" fillId="5" borderId="1" xfId="0" applyNumberFormat="1" applyFont="1" applyFill="1" applyBorder="1"/>
    <xf numFmtId="3" fontId="1" fillId="9" borderId="0" xfId="0" applyNumberFormat="1" applyFont="1" applyFill="1"/>
    <xf numFmtId="4" fontId="1" fillId="9" borderId="0" xfId="0" applyNumberFormat="1" applyFont="1" applyFill="1"/>
    <xf numFmtId="0" fontId="1" fillId="9" borderId="0" xfId="0" applyFont="1" applyFill="1"/>
    <xf numFmtId="0" fontId="3" fillId="9" borderId="0" xfId="0" applyFont="1" applyFill="1"/>
    <xf numFmtId="0" fontId="7" fillId="9" borderId="0" xfId="0" applyFont="1" applyFill="1"/>
    <xf numFmtId="4" fontId="6" fillId="5" borderId="1" xfId="0" applyNumberFormat="1" applyFont="1" applyFill="1" applyBorder="1"/>
    <xf numFmtId="4" fontId="6" fillId="0" borderId="1" xfId="0" applyNumberFormat="1" applyFont="1" applyBorder="1"/>
    <xf numFmtId="4" fontId="12" fillId="11" borderId="1" xfId="0" applyNumberFormat="1" applyFont="1" applyFill="1" applyBorder="1" applyAlignment="1">
      <alignment horizontal="center" vertical="center" wrapText="1"/>
    </xf>
    <xf numFmtId="4" fontId="12" fillId="6" borderId="1" xfId="0" applyNumberFormat="1" applyFont="1" applyFill="1" applyBorder="1"/>
    <xf numFmtId="4" fontId="12" fillId="7" borderId="1" xfId="0" applyNumberFormat="1" applyFont="1" applyFill="1" applyBorder="1"/>
    <xf numFmtId="4" fontId="6" fillId="0" borderId="0" xfId="0" applyNumberFormat="1" applyFont="1"/>
    <xf numFmtId="4" fontId="6" fillId="9" borderId="0" xfId="0" applyNumberFormat="1" applyFont="1" applyFill="1"/>
    <xf numFmtId="4" fontId="5" fillId="8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1" fillId="9" borderId="1" xfId="0" applyNumberFormat="1" applyFont="1" applyFill="1" applyBorder="1"/>
    <xf numFmtId="4" fontId="3" fillId="3" borderId="1" xfId="0" applyNumberFormat="1" applyFont="1" applyFill="1" applyBorder="1"/>
    <xf numFmtId="4" fontId="3" fillId="9" borderId="1" xfId="0" applyNumberFormat="1" applyFont="1" applyFill="1" applyBorder="1"/>
    <xf numFmtId="4" fontId="1" fillId="3" borderId="1" xfId="0" applyNumberFormat="1" applyFont="1" applyFill="1" applyBorder="1"/>
  </cellXfs>
  <cellStyles count="5">
    <cellStyle name="Navadno" xfId="0" builtinId="0"/>
    <cellStyle name="S12" xfId="4" xr:uid="{411661BC-98BF-4583-9DA8-B4B5C4747DAB}"/>
    <cellStyle name="S13" xfId="3" xr:uid="{EAF79129-6C7A-4EFB-BDAB-B096903D4357}"/>
    <cellStyle name="S6" xfId="1" xr:uid="{6A115F4D-93F1-41F5-80DC-B2B491A4A4A4}"/>
    <cellStyle name="S7" xfId="2" xr:uid="{A18A4127-543D-423F-BB21-20B03D4B1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7C079-1744-4E11-AD2F-5DB86725A809}">
  <sheetPr>
    <tabColor rgb="FF92D050"/>
  </sheetPr>
  <dimension ref="A1:ABK46"/>
  <sheetViews>
    <sheetView tabSelected="1" zoomScale="93" zoomScaleNormal="93" zoomScaleSheetLayoutView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17" sqref="M17"/>
    </sheetView>
  </sheetViews>
  <sheetFormatPr defaultColWidth="9.140625" defaultRowHeight="18.75" outlineLevelRow="1" x14ac:dyDescent="0.3"/>
  <cols>
    <col min="1" max="1" width="12.28515625" style="1" customWidth="1"/>
    <col min="2" max="2" width="63.42578125" style="2" customWidth="1"/>
    <col min="3" max="5" width="17.7109375" style="3" customWidth="1"/>
    <col min="6" max="6" width="17.7109375" style="35" customWidth="1"/>
    <col min="7" max="7" width="11.7109375" style="34" customWidth="1"/>
    <col min="8" max="8" width="12" style="34" customWidth="1"/>
    <col min="9" max="9" width="15.85546875" style="3" customWidth="1"/>
    <col min="10" max="10" width="13" style="3" customWidth="1"/>
    <col min="11" max="11" width="15.5703125" style="3" customWidth="1"/>
    <col min="12" max="12" width="16.7109375" style="35" customWidth="1"/>
    <col min="13" max="13" width="16.7109375" style="54" customWidth="1"/>
    <col min="14" max="14" width="10.7109375" style="4" customWidth="1"/>
    <col min="15" max="15" width="11.7109375" style="4" customWidth="1"/>
    <col min="16" max="16" width="24.7109375" style="41" customWidth="1"/>
    <col min="17" max="25" width="20.85546875" style="41" customWidth="1"/>
    <col min="26" max="739" width="9.140625" style="46"/>
    <col min="740" max="16384" width="9.140625" style="2"/>
  </cols>
  <sheetData>
    <row r="1" spans="1:739" ht="30" customHeight="1" x14ac:dyDescent="0.3">
      <c r="A1" s="5"/>
      <c r="B1" s="6" t="s">
        <v>73</v>
      </c>
      <c r="C1" s="57" t="s">
        <v>79</v>
      </c>
      <c r="D1" s="57"/>
      <c r="E1" s="57"/>
      <c r="F1" s="57"/>
      <c r="G1" s="57"/>
      <c r="H1" s="58"/>
      <c r="I1" s="59" t="s">
        <v>1</v>
      </c>
      <c r="J1" s="59"/>
      <c r="K1" s="59"/>
      <c r="L1" s="59"/>
      <c r="M1" s="59"/>
      <c r="N1" s="60"/>
      <c r="O1" s="61"/>
      <c r="P1" s="62" t="s">
        <v>74</v>
      </c>
      <c r="Q1" s="62"/>
      <c r="R1" s="62"/>
      <c r="S1" s="62"/>
      <c r="T1" s="62"/>
      <c r="U1" s="62"/>
      <c r="V1" s="62"/>
      <c r="W1" s="62"/>
      <c r="X1" s="62"/>
      <c r="Y1" s="62"/>
    </row>
    <row r="2" spans="1:739" ht="51" customHeight="1" x14ac:dyDescent="0.3">
      <c r="A2" s="5" t="s">
        <v>2</v>
      </c>
      <c r="B2" s="7" t="s">
        <v>3</v>
      </c>
      <c r="C2" s="8" t="s">
        <v>0</v>
      </c>
      <c r="D2" s="8" t="s">
        <v>4</v>
      </c>
      <c r="E2" s="8" t="s">
        <v>72</v>
      </c>
      <c r="F2" s="56" t="s">
        <v>75</v>
      </c>
      <c r="G2" s="9" t="s">
        <v>80</v>
      </c>
      <c r="H2" s="9" t="s">
        <v>81</v>
      </c>
      <c r="I2" s="10" t="s">
        <v>5</v>
      </c>
      <c r="J2" s="10" t="s">
        <v>4</v>
      </c>
      <c r="K2" s="10" t="s">
        <v>72</v>
      </c>
      <c r="L2" s="56" t="s">
        <v>75</v>
      </c>
      <c r="M2" s="51" t="s">
        <v>82</v>
      </c>
      <c r="N2" s="11" t="s">
        <v>80</v>
      </c>
      <c r="O2" s="11" t="s">
        <v>81</v>
      </c>
      <c r="P2" s="36" t="s">
        <v>6</v>
      </c>
      <c r="Q2" s="36" t="s">
        <v>7</v>
      </c>
      <c r="R2" s="36" t="s">
        <v>83</v>
      </c>
      <c r="S2" s="36" t="s">
        <v>8</v>
      </c>
      <c r="T2" s="36" t="s">
        <v>78</v>
      </c>
      <c r="U2" s="36" t="s">
        <v>9</v>
      </c>
      <c r="V2" s="36" t="s">
        <v>10</v>
      </c>
      <c r="W2" s="36" t="s">
        <v>11</v>
      </c>
      <c r="X2" s="36" t="s">
        <v>12</v>
      </c>
      <c r="Y2" s="36" t="s">
        <v>13</v>
      </c>
    </row>
    <row r="3" spans="1:739" s="16" customFormat="1" x14ac:dyDescent="0.3">
      <c r="A3" s="42" t="s">
        <v>23</v>
      </c>
      <c r="B3" s="12" t="s">
        <v>24</v>
      </c>
      <c r="C3" s="13">
        <v>993547.5199999999</v>
      </c>
      <c r="D3" s="13">
        <v>878129.84</v>
      </c>
      <c r="E3" s="13">
        <f>+E5+E9+E17+E21+E24+E28</f>
        <v>914985.34</v>
      </c>
      <c r="F3" s="37">
        <f>+F5+F9+F17+F21+F24+F28</f>
        <v>1047576.9400000001</v>
      </c>
      <c r="G3" s="14">
        <f t="shared" ref="G3:G33" si="0">+F3/C3</f>
        <v>1.0543803078487883</v>
      </c>
      <c r="H3" s="14">
        <f t="shared" ref="H3:H33" si="1">+F3/E3</f>
        <v>1.1449111742052611</v>
      </c>
      <c r="I3" s="13">
        <v>1032750.7999999999</v>
      </c>
      <c r="J3" s="13">
        <v>887055.72</v>
      </c>
      <c r="K3" s="13">
        <v>922577.93</v>
      </c>
      <c r="L3" s="37">
        <f>+P3+Q3+R3+S3+T3+U3+V3+W3+X3+Y3</f>
        <v>1016345.78</v>
      </c>
      <c r="M3" s="52">
        <f t="shared" ref="M3:M29" si="2">L3-F3</f>
        <v>-31231.160000000033</v>
      </c>
      <c r="N3" s="15">
        <f t="shared" ref="N3:N32" si="3">+L3/I3</f>
        <v>0.98411521927651868</v>
      </c>
      <c r="O3" s="15">
        <f t="shared" ref="O3:O34" si="4">+L3/K3</f>
        <v>1.1016367798869846</v>
      </c>
      <c r="P3" s="38">
        <f>+P5+P9+P17+P21+P24+P28</f>
        <v>0</v>
      </c>
      <c r="Q3" s="38">
        <f>+Q5+Q9+Q17+Q21+Q24+Q28</f>
        <v>116140.47</v>
      </c>
      <c r="R3" s="38">
        <f t="shared" ref="R3:Y3" si="5">+R5+R9+R17+R21+R24+R28</f>
        <v>239845.88</v>
      </c>
      <c r="S3" s="38">
        <f t="shared" si="5"/>
        <v>521637.52</v>
      </c>
      <c r="T3" s="38">
        <f t="shared" si="5"/>
        <v>0</v>
      </c>
      <c r="U3" s="38">
        <f t="shared" si="5"/>
        <v>110132.48000000001</v>
      </c>
      <c r="V3" s="38">
        <f t="shared" si="5"/>
        <v>7165.02</v>
      </c>
      <c r="W3" s="38">
        <f t="shared" si="5"/>
        <v>0</v>
      </c>
      <c r="X3" s="38">
        <f t="shared" si="5"/>
        <v>0</v>
      </c>
      <c r="Y3" s="38">
        <f t="shared" si="5"/>
        <v>21424.410000000003</v>
      </c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7"/>
      <c r="JX3" s="47"/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7"/>
      <c r="LL3" s="47"/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7"/>
      <c r="MZ3" s="47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7"/>
      <c r="ON3" s="47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7"/>
      <c r="QB3" s="47"/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7"/>
      <c r="RN3" s="47"/>
      <c r="RO3" s="47"/>
      <c r="RP3" s="47"/>
      <c r="RQ3" s="47"/>
      <c r="RR3" s="47"/>
      <c r="RS3" s="47"/>
      <c r="RT3" s="47"/>
      <c r="RU3" s="47"/>
      <c r="RV3" s="47"/>
      <c r="RW3" s="47"/>
      <c r="RX3" s="47"/>
      <c r="RY3" s="47"/>
      <c r="RZ3" s="47"/>
      <c r="SA3" s="47"/>
      <c r="SB3" s="47"/>
      <c r="SC3" s="47"/>
      <c r="SD3" s="47"/>
      <c r="SE3" s="47"/>
      <c r="SF3" s="47"/>
      <c r="SG3" s="47"/>
      <c r="SH3" s="47"/>
      <c r="SI3" s="47"/>
      <c r="SJ3" s="47"/>
      <c r="SK3" s="47"/>
      <c r="SL3" s="47"/>
      <c r="SM3" s="47"/>
      <c r="SN3" s="47"/>
      <c r="SO3" s="47"/>
      <c r="SP3" s="47"/>
      <c r="SQ3" s="47"/>
      <c r="SR3" s="47"/>
      <c r="SS3" s="47"/>
      <c r="ST3" s="47"/>
      <c r="SU3" s="47"/>
      <c r="SV3" s="47"/>
      <c r="SW3" s="47"/>
      <c r="SX3" s="47"/>
      <c r="SY3" s="47"/>
      <c r="SZ3" s="47"/>
      <c r="TA3" s="47"/>
      <c r="TB3" s="47"/>
      <c r="TC3" s="47"/>
      <c r="TD3" s="47"/>
      <c r="TE3" s="47"/>
      <c r="TF3" s="47"/>
      <c r="TG3" s="47"/>
      <c r="TH3" s="47"/>
      <c r="TI3" s="47"/>
      <c r="TJ3" s="47"/>
      <c r="TK3" s="47"/>
      <c r="TL3" s="47"/>
      <c r="TM3" s="47"/>
      <c r="TN3" s="47"/>
      <c r="TO3" s="47"/>
      <c r="TP3" s="47"/>
      <c r="TQ3" s="47"/>
      <c r="TR3" s="47"/>
      <c r="TS3" s="47"/>
      <c r="TT3" s="47"/>
      <c r="TU3" s="47"/>
      <c r="TV3" s="47"/>
      <c r="TW3" s="47"/>
      <c r="TX3" s="47"/>
      <c r="TY3" s="47"/>
      <c r="TZ3" s="47"/>
      <c r="UA3" s="47"/>
      <c r="UB3" s="47"/>
      <c r="UC3" s="47"/>
      <c r="UD3" s="47"/>
      <c r="UE3" s="47"/>
      <c r="UF3" s="47"/>
      <c r="UG3" s="47"/>
      <c r="UH3" s="47"/>
      <c r="UI3" s="47"/>
      <c r="UJ3" s="47"/>
      <c r="UK3" s="47"/>
      <c r="UL3" s="47"/>
      <c r="UM3" s="47"/>
      <c r="UN3" s="47"/>
      <c r="UO3" s="47"/>
      <c r="UP3" s="47"/>
      <c r="UQ3" s="47"/>
      <c r="UR3" s="47"/>
      <c r="US3" s="47"/>
      <c r="UT3" s="47"/>
      <c r="UU3" s="47"/>
      <c r="UV3" s="47"/>
      <c r="UW3" s="47"/>
      <c r="UX3" s="47"/>
      <c r="UY3" s="47"/>
      <c r="UZ3" s="47"/>
      <c r="VA3" s="47"/>
      <c r="VB3" s="47"/>
      <c r="VC3" s="47"/>
      <c r="VD3" s="47"/>
      <c r="VE3" s="47"/>
      <c r="VF3" s="47"/>
      <c r="VG3" s="47"/>
      <c r="VH3" s="47"/>
      <c r="VI3" s="47"/>
      <c r="VJ3" s="47"/>
      <c r="VK3" s="47"/>
      <c r="VL3" s="47"/>
      <c r="VM3" s="47"/>
      <c r="VN3" s="47"/>
      <c r="VO3" s="47"/>
      <c r="VP3" s="47"/>
      <c r="VQ3" s="47"/>
      <c r="VR3" s="47"/>
      <c r="VS3" s="47"/>
      <c r="VT3" s="47"/>
      <c r="VU3" s="47"/>
      <c r="VV3" s="47"/>
      <c r="VW3" s="47"/>
      <c r="VX3" s="47"/>
      <c r="VY3" s="47"/>
      <c r="VZ3" s="47"/>
      <c r="WA3" s="47"/>
      <c r="WB3" s="47"/>
      <c r="WC3" s="47"/>
      <c r="WD3" s="47"/>
      <c r="WE3" s="47"/>
      <c r="WF3" s="47"/>
      <c r="WG3" s="47"/>
      <c r="WH3" s="47"/>
      <c r="WI3" s="47"/>
      <c r="WJ3" s="47"/>
      <c r="WK3" s="47"/>
      <c r="WL3" s="47"/>
      <c r="WM3" s="47"/>
      <c r="WN3" s="47"/>
      <c r="WO3" s="47"/>
      <c r="WP3" s="47"/>
      <c r="WQ3" s="47"/>
      <c r="WR3" s="47"/>
      <c r="WS3" s="47"/>
      <c r="WT3" s="47"/>
      <c r="WU3" s="47"/>
      <c r="WV3" s="47"/>
      <c r="WW3" s="47"/>
      <c r="WX3" s="47"/>
      <c r="WY3" s="47"/>
      <c r="WZ3" s="47"/>
      <c r="XA3" s="47"/>
      <c r="XB3" s="47"/>
      <c r="XC3" s="47"/>
      <c r="XD3" s="47"/>
      <c r="XE3" s="47"/>
      <c r="XF3" s="47"/>
      <c r="XG3" s="47"/>
      <c r="XH3" s="47"/>
      <c r="XI3" s="47"/>
      <c r="XJ3" s="47"/>
      <c r="XK3" s="47"/>
      <c r="XL3" s="47"/>
      <c r="XM3" s="47"/>
      <c r="XN3" s="47"/>
      <c r="XO3" s="47"/>
      <c r="XP3" s="47"/>
      <c r="XQ3" s="47"/>
      <c r="XR3" s="47"/>
      <c r="XS3" s="47"/>
      <c r="XT3" s="47"/>
      <c r="XU3" s="47"/>
      <c r="XV3" s="47"/>
      <c r="XW3" s="47"/>
      <c r="XX3" s="47"/>
      <c r="XY3" s="47"/>
      <c r="XZ3" s="47"/>
      <c r="YA3" s="47"/>
      <c r="YB3" s="47"/>
      <c r="YC3" s="47"/>
      <c r="YD3" s="47"/>
      <c r="YE3" s="47"/>
      <c r="YF3" s="47"/>
      <c r="YG3" s="47"/>
      <c r="YH3" s="47"/>
      <c r="YI3" s="47"/>
      <c r="YJ3" s="47"/>
      <c r="YK3" s="47"/>
      <c r="YL3" s="47"/>
      <c r="YM3" s="47"/>
      <c r="YN3" s="47"/>
      <c r="YO3" s="47"/>
      <c r="YP3" s="47"/>
      <c r="YQ3" s="47"/>
      <c r="YR3" s="47"/>
      <c r="YS3" s="47"/>
      <c r="YT3" s="47"/>
      <c r="YU3" s="47"/>
      <c r="YV3" s="47"/>
      <c r="YW3" s="47"/>
      <c r="YX3" s="47"/>
      <c r="YY3" s="47"/>
      <c r="YZ3" s="47"/>
      <c r="ZA3" s="47"/>
      <c r="ZB3" s="47"/>
      <c r="ZC3" s="47"/>
      <c r="ZD3" s="47"/>
      <c r="ZE3" s="47"/>
      <c r="ZF3" s="47"/>
      <c r="ZG3" s="47"/>
      <c r="ZH3" s="47"/>
      <c r="ZI3" s="47"/>
      <c r="ZJ3" s="47"/>
      <c r="ZK3" s="47"/>
      <c r="ZL3" s="47"/>
      <c r="ZM3" s="47"/>
      <c r="ZN3" s="47"/>
      <c r="ZO3" s="47"/>
      <c r="ZP3" s="47"/>
      <c r="ZQ3" s="47"/>
      <c r="ZR3" s="47"/>
      <c r="ZS3" s="47"/>
      <c r="ZT3" s="47"/>
      <c r="ZU3" s="47"/>
      <c r="ZV3" s="47"/>
      <c r="ZW3" s="47"/>
      <c r="ZX3" s="47"/>
      <c r="ZY3" s="47"/>
      <c r="ZZ3" s="47"/>
      <c r="AAA3" s="47"/>
      <c r="AAB3" s="47"/>
      <c r="AAC3" s="47"/>
      <c r="AAD3" s="47"/>
      <c r="AAE3" s="47"/>
      <c r="AAF3" s="47"/>
      <c r="AAG3" s="47"/>
      <c r="AAH3" s="47"/>
      <c r="AAI3" s="47"/>
      <c r="AAJ3" s="47"/>
      <c r="AAK3" s="47"/>
      <c r="AAL3" s="47"/>
      <c r="AAM3" s="47"/>
      <c r="AAN3" s="47"/>
      <c r="AAO3" s="47"/>
      <c r="AAP3" s="47"/>
      <c r="AAQ3" s="47"/>
      <c r="AAR3" s="47"/>
      <c r="AAS3" s="47"/>
      <c r="AAT3" s="47"/>
      <c r="AAU3" s="47"/>
      <c r="AAV3" s="47"/>
      <c r="AAW3" s="47"/>
      <c r="AAX3" s="47"/>
      <c r="AAY3" s="47"/>
      <c r="AAZ3" s="47"/>
      <c r="ABA3" s="47"/>
      <c r="ABB3" s="47"/>
      <c r="ABC3" s="47"/>
      <c r="ABD3" s="47"/>
      <c r="ABE3" s="47"/>
      <c r="ABF3" s="47"/>
      <c r="ABG3" s="47"/>
      <c r="ABH3" s="47"/>
      <c r="ABI3" s="47"/>
      <c r="ABJ3" s="47"/>
      <c r="ABK3" s="47"/>
    </row>
    <row r="4" spans="1:739" s="33" customFormat="1" x14ac:dyDescent="0.3">
      <c r="A4" s="28"/>
      <c r="B4" s="29" t="s">
        <v>15</v>
      </c>
      <c r="C4" s="30"/>
      <c r="D4" s="30"/>
      <c r="E4" s="30"/>
      <c r="F4" s="43"/>
      <c r="G4" s="31"/>
      <c r="H4" s="31"/>
      <c r="I4" s="30">
        <v>39203.280000000028</v>
      </c>
      <c r="J4" s="30">
        <v>7259.6400000000285</v>
      </c>
      <c r="K4" s="30">
        <v>7259.6400000000285</v>
      </c>
      <c r="L4" s="43">
        <f>+L3-F3</f>
        <v>-31231.160000000033</v>
      </c>
      <c r="M4" s="49">
        <f t="shared" si="2"/>
        <v>-31231.160000000033</v>
      </c>
      <c r="N4" s="32">
        <f t="shared" si="3"/>
        <v>-0.79664660712062896</v>
      </c>
      <c r="O4" s="32">
        <f t="shared" si="4"/>
        <v>-4.3020259957793927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  <c r="IX4" s="48"/>
      <c r="IY4" s="48"/>
      <c r="IZ4" s="48"/>
      <c r="JA4" s="48"/>
      <c r="JB4" s="48"/>
      <c r="JC4" s="48"/>
      <c r="JD4" s="48"/>
      <c r="JE4" s="48"/>
      <c r="JF4" s="48"/>
      <c r="JG4" s="48"/>
      <c r="JH4" s="48"/>
      <c r="JI4" s="48"/>
      <c r="JJ4" s="48"/>
      <c r="JK4" s="48"/>
      <c r="JL4" s="48"/>
      <c r="JM4" s="48"/>
      <c r="JN4" s="48"/>
      <c r="JO4" s="48"/>
      <c r="JP4" s="48"/>
      <c r="JQ4" s="48"/>
      <c r="JR4" s="48"/>
      <c r="JS4" s="48"/>
      <c r="JT4" s="48"/>
      <c r="JU4" s="48"/>
      <c r="JV4" s="48"/>
      <c r="JW4" s="48"/>
      <c r="JX4" s="48"/>
      <c r="JY4" s="48"/>
      <c r="JZ4" s="48"/>
      <c r="KA4" s="48"/>
      <c r="KB4" s="48"/>
      <c r="KC4" s="48"/>
      <c r="KD4" s="48"/>
      <c r="KE4" s="48"/>
      <c r="KF4" s="48"/>
      <c r="KG4" s="48"/>
      <c r="KH4" s="48"/>
      <c r="KI4" s="48"/>
      <c r="KJ4" s="48"/>
      <c r="KK4" s="48"/>
      <c r="KL4" s="48"/>
      <c r="KM4" s="48"/>
      <c r="KN4" s="48"/>
      <c r="KO4" s="48"/>
      <c r="KP4" s="48"/>
      <c r="KQ4" s="48"/>
      <c r="KR4" s="48"/>
      <c r="KS4" s="48"/>
      <c r="KT4" s="48"/>
      <c r="KU4" s="48"/>
      <c r="KV4" s="48"/>
      <c r="KW4" s="48"/>
      <c r="KX4" s="48"/>
      <c r="KY4" s="48"/>
      <c r="KZ4" s="48"/>
      <c r="LA4" s="48"/>
      <c r="LB4" s="48"/>
      <c r="LC4" s="48"/>
      <c r="LD4" s="48"/>
      <c r="LE4" s="48"/>
      <c r="LF4" s="48"/>
      <c r="LG4" s="48"/>
      <c r="LH4" s="48"/>
      <c r="LI4" s="48"/>
      <c r="LJ4" s="48"/>
      <c r="LK4" s="48"/>
      <c r="LL4" s="48"/>
      <c r="LM4" s="48"/>
      <c r="LN4" s="48"/>
      <c r="LO4" s="48"/>
      <c r="LP4" s="48"/>
      <c r="LQ4" s="48"/>
      <c r="LR4" s="48"/>
      <c r="LS4" s="48"/>
      <c r="LT4" s="48"/>
      <c r="LU4" s="48"/>
      <c r="LV4" s="48"/>
      <c r="LW4" s="48"/>
      <c r="LX4" s="48"/>
      <c r="LY4" s="48"/>
      <c r="LZ4" s="48"/>
      <c r="MA4" s="48"/>
      <c r="MB4" s="48"/>
      <c r="MC4" s="48"/>
      <c r="MD4" s="48"/>
      <c r="ME4" s="48"/>
      <c r="MF4" s="48"/>
      <c r="MG4" s="48"/>
      <c r="MH4" s="48"/>
      <c r="MI4" s="48"/>
      <c r="MJ4" s="48"/>
      <c r="MK4" s="48"/>
      <c r="ML4" s="48"/>
      <c r="MM4" s="48"/>
      <c r="MN4" s="48"/>
      <c r="MO4" s="48"/>
      <c r="MP4" s="48"/>
      <c r="MQ4" s="48"/>
      <c r="MR4" s="48"/>
      <c r="MS4" s="48"/>
      <c r="MT4" s="48"/>
      <c r="MU4" s="48"/>
      <c r="MV4" s="48"/>
      <c r="MW4" s="48"/>
      <c r="MX4" s="48"/>
      <c r="MY4" s="48"/>
      <c r="MZ4" s="48"/>
      <c r="NA4" s="48"/>
      <c r="NB4" s="48"/>
      <c r="NC4" s="48"/>
      <c r="ND4" s="48"/>
      <c r="NE4" s="48"/>
      <c r="NF4" s="48"/>
      <c r="NG4" s="48"/>
      <c r="NH4" s="48"/>
      <c r="NI4" s="48"/>
      <c r="NJ4" s="48"/>
      <c r="NK4" s="48"/>
      <c r="NL4" s="48"/>
      <c r="NM4" s="48"/>
      <c r="NN4" s="48"/>
      <c r="NO4" s="48"/>
      <c r="NP4" s="48"/>
      <c r="NQ4" s="48"/>
      <c r="NR4" s="48"/>
      <c r="NS4" s="48"/>
      <c r="NT4" s="48"/>
      <c r="NU4" s="48"/>
      <c r="NV4" s="48"/>
      <c r="NW4" s="48"/>
      <c r="NX4" s="48"/>
      <c r="NY4" s="48"/>
      <c r="NZ4" s="48"/>
      <c r="OA4" s="48"/>
      <c r="OB4" s="48"/>
      <c r="OC4" s="48"/>
      <c r="OD4" s="48"/>
      <c r="OE4" s="48"/>
      <c r="OF4" s="48"/>
      <c r="OG4" s="48"/>
      <c r="OH4" s="48"/>
      <c r="OI4" s="48"/>
      <c r="OJ4" s="48"/>
      <c r="OK4" s="48"/>
      <c r="OL4" s="48"/>
      <c r="OM4" s="48"/>
      <c r="ON4" s="48"/>
      <c r="OO4" s="48"/>
      <c r="OP4" s="48"/>
      <c r="OQ4" s="48"/>
      <c r="OR4" s="48"/>
      <c r="OS4" s="48"/>
      <c r="OT4" s="48"/>
      <c r="OU4" s="48"/>
      <c r="OV4" s="48"/>
      <c r="OW4" s="48"/>
      <c r="OX4" s="48"/>
      <c r="OY4" s="48"/>
      <c r="OZ4" s="48"/>
      <c r="PA4" s="48"/>
      <c r="PB4" s="48"/>
      <c r="PC4" s="48"/>
      <c r="PD4" s="48"/>
      <c r="PE4" s="48"/>
      <c r="PF4" s="48"/>
      <c r="PG4" s="48"/>
      <c r="PH4" s="48"/>
      <c r="PI4" s="48"/>
      <c r="PJ4" s="48"/>
      <c r="PK4" s="48"/>
      <c r="PL4" s="48"/>
      <c r="PM4" s="48"/>
      <c r="PN4" s="48"/>
      <c r="PO4" s="48"/>
      <c r="PP4" s="48"/>
      <c r="PQ4" s="48"/>
      <c r="PR4" s="48"/>
      <c r="PS4" s="48"/>
      <c r="PT4" s="48"/>
      <c r="PU4" s="48"/>
      <c r="PV4" s="48"/>
      <c r="PW4" s="48"/>
      <c r="PX4" s="48"/>
      <c r="PY4" s="48"/>
      <c r="PZ4" s="48"/>
      <c r="QA4" s="48"/>
      <c r="QB4" s="48"/>
      <c r="QC4" s="48"/>
      <c r="QD4" s="48"/>
      <c r="QE4" s="48"/>
      <c r="QF4" s="48"/>
      <c r="QG4" s="48"/>
      <c r="QH4" s="48"/>
      <c r="QI4" s="48"/>
      <c r="QJ4" s="48"/>
      <c r="QK4" s="48"/>
      <c r="QL4" s="48"/>
      <c r="QM4" s="48"/>
      <c r="QN4" s="48"/>
      <c r="QO4" s="48"/>
      <c r="QP4" s="48"/>
      <c r="QQ4" s="48"/>
      <c r="QR4" s="48"/>
      <c r="QS4" s="48"/>
      <c r="QT4" s="48"/>
      <c r="QU4" s="48"/>
      <c r="QV4" s="48"/>
      <c r="QW4" s="48"/>
      <c r="QX4" s="48"/>
      <c r="QY4" s="48"/>
      <c r="QZ4" s="48"/>
      <c r="RA4" s="48"/>
      <c r="RB4" s="48"/>
      <c r="RC4" s="48"/>
      <c r="RD4" s="48"/>
      <c r="RE4" s="48"/>
      <c r="RF4" s="48"/>
      <c r="RG4" s="48"/>
      <c r="RH4" s="48"/>
      <c r="RI4" s="48"/>
      <c r="RJ4" s="48"/>
      <c r="RK4" s="48"/>
      <c r="RL4" s="48"/>
      <c r="RM4" s="48"/>
      <c r="RN4" s="48"/>
      <c r="RO4" s="48"/>
      <c r="RP4" s="48"/>
      <c r="RQ4" s="48"/>
      <c r="RR4" s="48"/>
      <c r="RS4" s="48"/>
      <c r="RT4" s="48"/>
      <c r="RU4" s="48"/>
      <c r="RV4" s="48"/>
      <c r="RW4" s="48"/>
      <c r="RX4" s="48"/>
      <c r="RY4" s="48"/>
      <c r="RZ4" s="48"/>
      <c r="SA4" s="48"/>
      <c r="SB4" s="48"/>
      <c r="SC4" s="48"/>
      <c r="SD4" s="48"/>
      <c r="SE4" s="48"/>
      <c r="SF4" s="48"/>
      <c r="SG4" s="48"/>
      <c r="SH4" s="48"/>
      <c r="SI4" s="48"/>
      <c r="SJ4" s="48"/>
      <c r="SK4" s="48"/>
      <c r="SL4" s="48"/>
      <c r="SM4" s="48"/>
      <c r="SN4" s="48"/>
      <c r="SO4" s="48"/>
      <c r="SP4" s="48"/>
      <c r="SQ4" s="48"/>
      <c r="SR4" s="48"/>
      <c r="SS4" s="48"/>
      <c r="ST4" s="48"/>
      <c r="SU4" s="48"/>
      <c r="SV4" s="48"/>
      <c r="SW4" s="48"/>
      <c r="SX4" s="48"/>
      <c r="SY4" s="48"/>
      <c r="SZ4" s="48"/>
      <c r="TA4" s="48"/>
      <c r="TB4" s="48"/>
      <c r="TC4" s="48"/>
      <c r="TD4" s="48"/>
      <c r="TE4" s="48"/>
      <c r="TF4" s="48"/>
      <c r="TG4" s="48"/>
      <c r="TH4" s="48"/>
      <c r="TI4" s="48"/>
      <c r="TJ4" s="48"/>
      <c r="TK4" s="48"/>
      <c r="TL4" s="48"/>
      <c r="TM4" s="48"/>
      <c r="TN4" s="48"/>
      <c r="TO4" s="48"/>
      <c r="TP4" s="48"/>
      <c r="TQ4" s="48"/>
      <c r="TR4" s="48"/>
      <c r="TS4" s="48"/>
      <c r="TT4" s="48"/>
      <c r="TU4" s="48"/>
      <c r="TV4" s="48"/>
      <c r="TW4" s="48"/>
      <c r="TX4" s="48"/>
      <c r="TY4" s="48"/>
      <c r="TZ4" s="48"/>
      <c r="UA4" s="48"/>
      <c r="UB4" s="48"/>
      <c r="UC4" s="48"/>
      <c r="UD4" s="48"/>
      <c r="UE4" s="48"/>
      <c r="UF4" s="48"/>
      <c r="UG4" s="48"/>
      <c r="UH4" s="48"/>
      <c r="UI4" s="48"/>
      <c r="UJ4" s="48"/>
      <c r="UK4" s="48"/>
      <c r="UL4" s="48"/>
      <c r="UM4" s="48"/>
      <c r="UN4" s="48"/>
      <c r="UO4" s="48"/>
      <c r="UP4" s="48"/>
      <c r="UQ4" s="48"/>
      <c r="UR4" s="48"/>
      <c r="US4" s="48"/>
      <c r="UT4" s="48"/>
      <c r="UU4" s="48"/>
      <c r="UV4" s="48"/>
      <c r="UW4" s="48"/>
      <c r="UX4" s="48"/>
      <c r="UY4" s="48"/>
      <c r="UZ4" s="48"/>
      <c r="VA4" s="48"/>
      <c r="VB4" s="48"/>
      <c r="VC4" s="48"/>
      <c r="VD4" s="48"/>
      <c r="VE4" s="48"/>
      <c r="VF4" s="48"/>
      <c r="VG4" s="48"/>
      <c r="VH4" s="48"/>
      <c r="VI4" s="48"/>
      <c r="VJ4" s="48"/>
      <c r="VK4" s="48"/>
      <c r="VL4" s="48"/>
      <c r="VM4" s="48"/>
      <c r="VN4" s="48"/>
      <c r="VO4" s="48"/>
      <c r="VP4" s="48"/>
      <c r="VQ4" s="48"/>
      <c r="VR4" s="48"/>
      <c r="VS4" s="48"/>
      <c r="VT4" s="48"/>
      <c r="VU4" s="48"/>
      <c r="VV4" s="48"/>
      <c r="VW4" s="48"/>
      <c r="VX4" s="48"/>
      <c r="VY4" s="48"/>
      <c r="VZ4" s="48"/>
      <c r="WA4" s="48"/>
      <c r="WB4" s="48"/>
      <c r="WC4" s="48"/>
      <c r="WD4" s="48"/>
      <c r="WE4" s="48"/>
      <c r="WF4" s="48"/>
      <c r="WG4" s="48"/>
      <c r="WH4" s="48"/>
      <c r="WI4" s="48"/>
      <c r="WJ4" s="48"/>
      <c r="WK4" s="48"/>
      <c r="WL4" s="48"/>
      <c r="WM4" s="48"/>
      <c r="WN4" s="48"/>
      <c r="WO4" s="48"/>
      <c r="WP4" s="48"/>
      <c r="WQ4" s="48"/>
      <c r="WR4" s="48"/>
      <c r="WS4" s="48"/>
      <c r="WT4" s="48"/>
      <c r="WU4" s="48"/>
      <c r="WV4" s="48"/>
      <c r="WW4" s="48"/>
      <c r="WX4" s="48"/>
      <c r="WY4" s="48"/>
      <c r="WZ4" s="48"/>
      <c r="XA4" s="48"/>
      <c r="XB4" s="48"/>
      <c r="XC4" s="48"/>
      <c r="XD4" s="48"/>
      <c r="XE4" s="48"/>
      <c r="XF4" s="48"/>
      <c r="XG4" s="48"/>
      <c r="XH4" s="48"/>
      <c r="XI4" s="48"/>
      <c r="XJ4" s="48"/>
      <c r="XK4" s="48"/>
      <c r="XL4" s="48"/>
      <c r="XM4" s="48"/>
      <c r="XN4" s="48"/>
      <c r="XO4" s="48"/>
      <c r="XP4" s="48"/>
      <c r="XQ4" s="48"/>
      <c r="XR4" s="48"/>
      <c r="XS4" s="48"/>
      <c r="XT4" s="48"/>
      <c r="XU4" s="48"/>
      <c r="XV4" s="48"/>
      <c r="XW4" s="48"/>
      <c r="XX4" s="48"/>
      <c r="XY4" s="48"/>
      <c r="XZ4" s="48"/>
      <c r="YA4" s="48"/>
      <c r="YB4" s="48"/>
      <c r="YC4" s="48"/>
      <c r="YD4" s="48"/>
      <c r="YE4" s="48"/>
      <c r="YF4" s="48"/>
      <c r="YG4" s="48"/>
      <c r="YH4" s="48"/>
      <c r="YI4" s="48"/>
      <c r="YJ4" s="48"/>
      <c r="YK4" s="48"/>
      <c r="YL4" s="48"/>
      <c r="YM4" s="48"/>
      <c r="YN4" s="48"/>
      <c r="YO4" s="48"/>
      <c r="YP4" s="48"/>
      <c r="YQ4" s="48"/>
      <c r="YR4" s="48"/>
      <c r="YS4" s="48"/>
      <c r="YT4" s="48"/>
      <c r="YU4" s="48"/>
      <c r="YV4" s="48"/>
      <c r="YW4" s="48"/>
      <c r="YX4" s="48"/>
      <c r="YY4" s="48"/>
      <c r="YZ4" s="48"/>
      <c r="ZA4" s="48"/>
      <c r="ZB4" s="48"/>
      <c r="ZC4" s="48"/>
      <c r="ZD4" s="48"/>
      <c r="ZE4" s="48"/>
      <c r="ZF4" s="48"/>
      <c r="ZG4" s="48"/>
      <c r="ZH4" s="48"/>
      <c r="ZI4" s="48"/>
      <c r="ZJ4" s="48"/>
      <c r="ZK4" s="48"/>
      <c r="ZL4" s="48"/>
      <c r="ZM4" s="48"/>
      <c r="ZN4" s="48"/>
      <c r="ZO4" s="48"/>
      <c r="ZP4" s="48"/>
      <c r="ZQ4" s="48"/>
      <c r="ZR4" s="48"/>
      <c r="ZS4" s="48"/>
      <c r="ZT4" s="48"/>
      <c r="ZU4" s="48"/>
      <c r="ZV4" s="48"/>
      <c r="ZW4" s="48"/>
      <c r="ZX4" s="48"/>
      <c r="ZY4" s="48"/>
      <c r="ZZ4" s="48"/>
      <c r="AAA4" s="48"/>
      <c r="AAB4" s="48"/>
      <c r="AAC4" s="48"/>
      <c r="AAD4" s="48"/>
      <c r="AAE4" s="48"/>
      <c r="AAF4" s="48"/>
      <c r="AAG4" s="48"/>
      <c r="AAH4" s="48"/>
      <c r="AAI4" s="48"/>
      <c r="AAJ4" s="48"/>
      <c r="AAK4" s="48"/>
      <c r="AAL4" s="48"/>
      <c r="AAM4" s="48"/>
      <c r="AAN4" s="48"/>
      <c r="AAO4" s="48"/>
      <c r="AAP4" s="48"/>
      <c r="AAQ4" s="48"/>
      <c r="AAR4" s="48"/>
      <c r="AAS4" s="48"/>
      <c r="AAT4" s="48"/>
      <c r="AAU4" s="48"/>
      <c r="AAV4" s="48"/>
      <c r="AAW4" s="48"/>
      <c r="AAX4" s="48"/>
      <c r="AAY4" s="48"/>
      <c r="AAZ4" s="48"/>
      <c r="ABA4" s="48"/>
      <c r="ABB4" s="48"/>
      <c r="ABC4" s="48"/>
      <c r="ABD4" s="48"/>
      <c r="ABE4" s="48"/>
      <c r="ABF4" s="48"/>
      <c r="ABG4" s="48"/>
      <c r="ABH4" s="48"/>
      <c r="ABI4" s="48"/>
      <c r="ABJ4" s="48"/>
      <c r="ABK4" s="48"/>
    </row>
    <row r="5" spans="1:739" s="22" customFormat="1" x14ac:dyDescent="0.3">
      <c r="A5" s="17" t="s">
        <v>25</v>
      </c>
      <c r="B5" s="18" t="s">
        <v>16</v>
      </c>
      <c r="C5" s="19">
        <v>5633.4</v>
      </c>
      <c r="D5" s="19">
        <v>6150</v>
      </c>
      <c r="E5" s="19">
        <f>SUM(E6:E8)</f>
        <v>7150</v>
      </c>
      <c r="F5" s="39">
        <f>SUM(F6:F8)</f>
        <v>11476.82</v>
      </c>
      <c r="G5" s="20">
        <f t="shared" si="0"/>
        <v>2.037281215606916</v>
      </c>
      <c r="H5" s="20">
        <f t="shared" si="1"/>
        <v>1.6051496503496503</v>
      </c>
      <c r="I5" s="19">
        <v>100</v>
      </c>
      <c r="J5" s="19">
        <v>0</v>
      </c>
      <c r="K5" s="19">
        <v>0</v>
      </c>
      <c r="L5" s="39">
        <f t="shared" ref="L5:L34" si="6">+P5+Q5+R5+S5+T5+U5+V5+W5+X5+Y5</f>
        <v>0</v>
      </c>
      <c r="M5" s="53">
        <f t="shared" si="2"/>
        <v>-11476.82</v>
      </c>
      <c r="N5" s="21">
        <f t="shared" si="3"/>
        <v>0</v>
      </c>
      <c r="O5" s="21"/>
      <c r="P5" s="39">
        <f>SUM(P6:P8)</f>
        <v>0</v>
      </c>
      <c r="Q5" s="39">
        <f t="shared" ref="Q5:Y5" si="7">SUM(Q6:Q8)</f>
        <v>0</v>
      </c>
      <c r="R5" s="39">
        <f t="shared" si="7"/>
        <v>0</v>
      </c>
      <c r="S5" s="39">
        <f t="shared" si="7"/>
        <v>0</v>
      </c>
      <c r="T5" s="39">
        <f t="shared" si="7"/>
        <v>0</v>
      </c>
      <c r="U5" s="39">
        <f t="shared" si="7"/>
        <v>0</v>
      </c>
      <c r="V5" s="39">
        <f t="shared" si="7"/>
        <v>0</v>
      </c>
      <c r="W5" s="39">
        <f t="shared" si="7"/>
        <v>0</v>
      </c>
      <c r="X5" s="39">
        <f t="shared" si="7"/>
        <v>0</v>
      </c>
      <c r="Y5" s="39">
        <f t="shared" si="7"/>
        <v>0</v>
      </c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7"/>
      <c r="PH5" s="47"/>
      <c r="PI5" s="47"/>
      <c r="PJ5" s="47"/>
      <c r="PK5" s="47"/>
      <c r="PL5" s="47"/>
      <c r="PM5" s="47"/>
      <c r="PN5" s="47"/>
      <c r="PO5" s="47"/>
      <c r="PP5" s="47"/>
      <c r="PQ5" s="47"/>
      <c r="PR5" s="47"/>
      <c r="PS5" s="47"/>
      <c r="PT5" s="47"/>
      <c r="PU5" s="47"/>
      <c r="PV5" s="47"/>
      <c r="PW5" s="47"/>
      <c r="PX5" s="47"/>
      <c r="PY5" s="47"/>
      <c r="PZ5" s="47"/>
      <c r="QA5" s="47"/>
      <c r="QB5" s="47"/>
      <c r="QC5" s="47"/>
      <c r="QD5" s="47"/>
      <c r="QE5" s="47"/>
      <c r="QF5" s="47"/>
      <c r="QG5" s="47"/>
      <c r="QH5" s="47"/>
      <c r="QI5" s="47"/>
      <c r="QJ5" s="47"/>
      <c r="QK5" s="47"/>
      <c r="QL5" s="47"/>
      <c r="QM5" s="47"/>
      <c r="QN5" s="47"/>
      <c r="QO5" s="47"/>
      <c r="QP5" s="47"/>
      <c r="QQ5" s="47"/>
      <c r="QR5" s="47"/>
      <c r="QS5" s="47"/>
      <c r="QT5" s="47"/>
      <c r="QU5" s="47"/>
      <c r="QV5" s="47"/>
      <c r="QW5" s="47"/>
      <c r="QX5" s="47"/>
      <c r="QY5" s="47"/>
      <c r="QZ5" s="47"/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7"/>
      <c r="VV5" s="47"/>
      <c r="VW5" s="47"/>
      <c r="VX5" s="47"/>
      <c r="VY5" s="47"/>
      <c r="VZ5" s="47"/>
      <c r="WA5" s="47"/>
      <c r="WB5" s="47"/>
      <c r="WC5" s="47"/>
      <c r="WD5" s="47"/>
      <c r="WE5" s="47"/>
      <c r="WF5" s="47"/>
      <c r="WG5" s="47"/>
      <c r="WH5" s="47"/>
      <c r="WI5" s="47"/>
      <c r="WJ5" s="47"/>
      <c r="WK5" s="47"/>
      <c r="WL5" s="47"/>
      <c r="WM5" s="47"/>
      <c r="WN5" s="47"/>
      <c r="WO5" s="47"/>
      <c r="WP5" s="47"/>
      <c r="WQ5" s="47"/>
      <c r="WR5" s="47"/>
      <c r="WS5" s="47"/>
      <c r="WT5" s="47"/>
      <c r="WU5" s="47"/>
      <c r="WV5" s="47"/>
      <c r="WW5" s="47"/>
      <c r="WX5" s="47"/>
      <c r="WY5" s="47"/>
      <c r="WZ5" s="47"/>
      <c r="XA5" s="47"/>
      <c r="XB5" s="47"/>
      <c r="XC5" s="47"/>
      <c r="XD5" s="47"/>
      <c r="XE5" s="47"/>
      <c r="XF5" s="47"/>
      <c r="XG5" s="47"/>
      <c r="XH5" s="47"/>
      <c r="XI5" s="47"/>
      <c r="XJ5" s="47"/>
      <c r="XK5" s="47"/>
      <c r="XL5" s="47"/>
      <c r="XM5" s="47"/>
      <c r="XN5" s="47"/>
      <c r="XO5" s="47"/>
      <c r="XP5" s="47"/>
      <c r="XQ5" s="47"/>
      <c r="XR5" s="47"/>
      <c r="XS5" s="47"/>
      <c r="XT5" s="47"/>
      <c r="XU5" s="47"/>
      <c r="XV5" s="47"/>
      <c r="XW5" s="47"/>
      <c r="XX5" s="47"/>
      <c r="XY5" s="47"/>
      <c r="XZ5" s="47"/>
      <c r="YA5" s="47"/>
      <c r="YB5" s="47"/>
      <c r="YC5" s="47"/>
      <c r="YD5" s="47"/>
      <c r="YE5" s="47"/>
      <c r="YF5" s="47"/>
      <c r="YG5" s="47"/>
      <c r="YH5" s="47"/>
      <c r="YI5" s="47"/>
      <c r="YJ5" s="47"/>
      <c r="YK5" s="47"/>
      <c r="YL5" s="47"/>
      <c r="YM5" s="47"/>
      <c r="YN5" s="47"/>
      <c r="YO5" s="47"/>
      <c r="YP5" s="47"/>
      <c r="YQ5" s="47"/>
      <c r="YR5" s="47"/>
      <c r="YS5" s="47"/>
      <c r="YT5" s="47"/>
      <c r="YU5" s="47"/>
      <c r="YV5" s="47"/>
      <c r="YW5" s="47"/>
      <c r="YX5" s="47"/>
      <c r="YY5" s="47"/>
      <c r="YZ5" s="47"/>
      <c r="ZA5" s="47"/>
      <c r="ZB5" s="47"/>
      <c r="ZC5" s="47"/>
      <c r="ZD5" s="47"/>
      <c r="ZE5" s="47"/>
      <c r="ZF5" s="47"/>
      <c r="ZG5" s="47"/>
      <c r="ZH5" s="47"/>
      <c r="ZI5" s="47"/>
      <c r="ZJ5" s="47"/>
      <c r="ZK5" s="47"/>
      <c r="ZL5" s="47"/>
      <c r="ZM5" s="47"/>
      <c r="ZN5" s="47"/>
      <c r="ZO5" s="47"/>
      <c r="ZP5" s="47"/>
      <c r="ZQ5" s="47"/>
      <c r="ZR5" s="47"/>
      <c r="ZS5" s="47"/>
      <c r="ZT5" s="47"/>
      <c r="ZU5" s="47"/>
      <c r="ZV5" s="47"/>
      <c r="ZW5" s="47"/>
      <c r="ZX5" s="47"/>
      <c r="ZY5" s="47"/>
      <c r="ZZ5" s="47"/>
      <c r="AAA5" s="47"/>
      <c r="AAB5" s="47"/>
      <c r="AAC5" s="47"/>
      <c r="AAD5" s="47"/>
      <c r="AAE5" s="47"/>
      <c r="AAF5" s="47"/>
      <c r="AAG5" s="47"/>
      <c r="AAH5" s="47"/>
      <c r="AAI5" s="47"/>
      <c r="AAJ5" s="47"/>
      <c r="AAK5" s="47"/>
      <c r="AAL5" s="47"/>
      <c r="AAM5" s="47"/>
      <c r="AAN5" s="47"/>
      <c r="AAO5" s="47"/>
      <c r="AAP5" s="47"/>
      <c r="AAQ5" s="47"/>
      <c r="AAR5" s="47"/>
      <c r="AAS5" s="47"/>
      <c r="AAT5" s="47"/>
      <c r="AAU5" s="47"/>
      <c r="AAV5" s="47"/>
      <c r="AAW5" s="47"/>
      <c r="AAX5" s="47"/>
      <c r="AAY5" s="47"/>
      <c r="AAZ5" s="47"/>
      <c r="ABA5" s="47"/>
      <c r="ABB5" s="47"/>
      <c r="ABC5" s="47"/>
      <c r="ABD5" s="47"/>
      <c r="ABE5" s="47"/>
      <c r="ABF5" s="47"/>
      <c r="ABG5" s="47"/>
      <c r="ABH5" s="47"/>
      <c r="ABI5" s="47"/>
      <c r="ABJ5" s="47"/>
      <c r="ABK5" s="47"/>
    </row>
    <row r="6" spans="1:739" outlineLevel="1" x14ac:dyDescent="0.3">
      <c r="A6" s="23" t="s">
        <v>26</v>
      </c>
      <c r="B6" s="24" t="s">
        <v>21</v>
      </c>
      <c r="C6" s="25">
        <v>115.92</v>
      </c>
      <c r="D6" s="25">
        <v>150</v>
      </c>
      <c r="E6" s="25">
        <v>150</v>
      </c>
      <c r="F6" s="40">
        <v>44.94</v>
      </c>
      <c r="G6" s="26">
        <f t="shared" si="0"/>
        <v>0.38768115942028986</v>
      </c>
      <c r="H6" s="26">
        <f t="shared" si="1"/>
        <v>0.29959999999999998</v>
      </c>
      <c r="I6" s="25">
        <v>100</v>
      </c>
      <c r="J6" s="25">
        <v>0</v>
      </c>
      <c r="K6" s="25">
        <v>0</v>
      </c>
      <c r="L6" s="40">
        <f t="shared" si="6"/>
        <v>0</v>
      </c>
      <c r="M6" s="50">
        <f t="shared" si="2"/>
        <v>-44.94</v>
      </c>
      <c r="N6" s="27">
        <f t="shared" si="3"/>
        <v>0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739" outlineLevel="1" x14ac:dyDescent="0.3">
      <c r="A7" s="23" t="s">
        <v>76</v>
      </c>
      <c r="B7" s="24" t="s">
        <v>17</v>
      </c>
      <c r="C7" s="25"/>
      <c r="D7" s="25"/>
      <c r="E7" s="25"/>
      <c r="F7" s="40">
        <v>165</v>
      </c>
      <c r="G7" s="26"/>
      <c r="H7" s="26"/>
      <c r="I7" s="25"/>
      <c r="J7" s="25"/>
      <c r="K7" s="25"/>
      <c r="L7" s="40">
        <f t="shared" si="6"/>
        <v>0</v>
      </c>
      <c r="M7" s="50">
        <f t="shared" si="2"/>
        <v>-165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739" outlineLevel="1" x14ac:dyDescent="0.3">
      <c r="A8" s="23" t="s">
        <v>27</v>
      </c>
      <c r="B8" s="24" t="s">
        <v>14</v>
      </c>
      <c r="C8" s="25">
        <v>5517.48</v>
      </c>
      <c r="D8" s="25">
        <v>6000</v>
      </c>
      <c r="E8" s="25">
        <v>7000</v>
      </c>
      <c r="F8" s="63">
        <v>11266.88</v>
      </c>
      <c r="G8" s="26">
        <f t="shared" si="0"/>
        <v>2.0420336820432516</v>
      </c>
      <c r="H8" s="26">
        <f t="shared" si="1"/>
        <v>1.6095542857142855</v>
      </c>
      <c r="I8" s="25">
        <v>0</v>
      </c>
      <c r="J8" s="25">
        <v>0</v>
      </c>
      <c r="K8" s="25">
        <v>0</v>
      </c>
      <c r="L8" s="40">
        <f t="shared" si="6"/>
        <v>0</v>
      </c>
      <c r="M8" s="50">
        <f t="shared" si="2"/>
        <v>-11266.88</v>
      </c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739" s="22" customFormat="1" x14ac:dyDescent="0.3">
      <c r="A9" s="17" t="s">
        <v>28</v>
      </c>
      <c r="B9" s="18" t="s">
        <v>18</v>
      </c>
      <c r="C9" s="19">
        <v>35412.519999999997</v>
      </c>
      <c r="D9" s="19">
        <v>17355</v>
      </c>
      <c r="E9" s="19">
        <f>SUM(E10:E16)</f>
        <v>24065.239999999998</v>
      </c>
      <c r="F9" s="39">
        <f>SUM(F10:F16)</f>
        <v>57744.280000000006</v>
      </c>
      <c r="G9" s="20">
        <f t="shared" si="0"/>
        <v>1.6306176459625017</v>
      </c>
      <c r="H9" s="20">
        <f t="shared" si="1"/>
        <v>2.399489055583905</v>
      </c>
      <c r="I9" s="19">
        <v>34770</v>
      </c>
      <c r="J9" s="19">
        <v>25680</v>
      </c>
      <c r="K9" s="19">
        <v>30310</v>
      </c>
      <c r="L9" s="64">
        <f t="shared" si="6"/>
        <v>76475</v>
      </c>
      <c r="M9" s="53">
        <f t="shared" si="2"/>
        <v>18730.719999999994</v>
      </c>
      <c r="N9" s="21">
        <f t="shared" si="3"/>
        <v>2.1994535519125682</v>
      </c>
      <c r="O9" s="21">
        <f t="shared" si="4"/>
        <v>2.5230946882217089</v>
      </c>
      <c r="P9" s="39">
        <f>SUM(P10:P16)</f>
        <v>0</v>
      </c>
      <c r="Q9" s="39">
        <f t="shared" ref="Q9:Y9" si="8">SUM(Q10:Q16)</f>
        <v>76475</v>
      </c>
      <c r="R9" s="39">
        <f t="shared" si="8"/>
        <v>0</v>
      </c>
      <c r="S9" s="39">
        <f t="shared" si="8"/>
        <v>0</v>
      </c>
      <c r="T9" s="39">
        <f t="shared" si="8"/>
        <v>0</v>
      </c>
      <c r="U9" s="39">
        <f t="shared" si="8"/>
        <v>0</v>
      </c>
      <c r="V9" s="39">
        <f t="shared" si="8"/>
        <v>0</v>
      </c>
      <c r="W9" s="39">
        <f t="shared" si="8"/>
        <v>0</v>
      </c>
      <c r="X9" s="39">
        <f t="shared" si="8"/>
        <v>0</v>
      </c>
      <c r="Y9" s="39">
        <f t="shared" si="8"/>
        <v>0</v>
      </c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7"/>
      <c r="JA9" s="47"/>
      <c r="JB9" s="47"/>
      <c r="JC9" s="47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7"/>
      <c r="JO9" s="47"/>
      <c r="JP9" s="47"/>
      <c r="JQ9" s="47"/>
      <c r="JR9" s="47"/>
      <c r="JS9" s="47"/>
      <c r="JT9" s="47"/>
      <c r="JU9" s="47"/>
      <c r="JV9" s="47"/>
      <c r="JW9" s="47"/>
      <c r="JX9" s="47"/>
      <c r="JY9" s="47"/>
      <c r="JZ9" s="47"/>
      <c r="KA9" s="47"/>
      <c r="KB9" s="47"/>
      <c r="KC9" s="47"/>
      <c r="KD9" s="47"/>
      <c r="KE9" s="47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7"/>
      <c r="KQ9" s="47"/>
      <c r="KR9" s="47"/>
      <c r="KS9" s="47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7"/>
      <c r="LE9" s="47"/>
      <c r="LF9" s="47"/>
      <c r="LG9" s="47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7"/>
      <c r="LS9" s="47"/>
      <c r="LT9" s="47"/>
      <c r="LU9" s="47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7"/>
      <c r="MG9" s="47"/>
      <c r="MH9" s="47"/>
      <c r="MI9" s="47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7"/>
      <c r="MU9" s="47"/>
      <c r="MV9" s="47"/>
      <c r="MW9" s="47"/>
      <c r="MX9" s="47"/>
      <c r="MY9" s="47"/>
      <c r="MZ9" s="47"/>
      <c r="NA9" s="47"/>
      <c r="NB9" s="47"/>
      <c r="NC9" s="47"/>
      <c r="ND9" s="47"/>
      <c r="NE9" s="47"/>
      <c r="NF9" s="47"/>
      <c r="NG9" s="47"/>
      <c r="NH9" s="47"/>
      <c r="NI9" s="47"/>
      <c r="NJ9" s="47"/>
      <c r="NK9" s="47"/>
      <c r="NL9" s="47"/>
      <c r="NM9" s="47"/>
      <c r="NN9" s="47"/>
      <c r="NO9" s="47"/>
      <c r="NP9" s="47"/>
      <c r="NQ9" s="47"/>
      <c r="NR9" s="47"/>
      <c r="NS9" s="47"/>
      <c r="NT9" s="47"/>
      <c r="NU9" s="47"/>
      <c r="NV9" s="47"/>
      <c r="NW9" s="47"/>
      <c r="NX9" s="47"/>
      <c r="NY9" s="47"/>
      <c r="NZ9" s="47"/>
      <c r="OA9" s="47"/>
      <c r="OB9" s="47"/>
      <c r="OC9" s="47"/>
      <c r="OD9" s="47"/>
      <c r="OE9" s="47"/>
      <c r="OF9" s="47"/>
      <c r="OG9" s="47"/>
      <c r="OH9" s="47"/>
      <c r="OI9" s="47"/>
      <c r="OJ9" s="47"/>
      <c r="OK9" s="47"/>
      <c r="OL9" s="47"/>
      <c r="OM9" s="47"/>
      <c r="ON9" s="47"/>
      <c r="OO9" s="47"/>
      <c r="OP9" s="47"/>
      <c r="OQ9" s="47"/>
      <c r="OR9" s="47"/>
      <c r="OS9" s="47"/>
      <c r="OT9" s="47"/>
      <c r="OU9" s="47"/>
      <c r="OV9" s="47"/>
      <c r="OW9" s="47"/>
      <c r="OX9" s="47"/>
      <c r="OY9" s="47"/>
      <c r="OZ9" s="47"/>
      <c r="PA9" s="47"/>
      <c r="PB9" s="47"/>
      <c r="PC9" s="47"/>
      <c r="PD9" s="47"/>
      <c r="PE9" s="47"/>
      <c r="PF9" s="47"/>
      <c r="PG9" s="47"/>
      <c r="PH9" s="47"/>
      <c r="PI9" s="47"/>
      <c r="PJ9" s="47"/>
      <c r="PK9" s="47"/>
      <c r="PL9" s="47"/>
      <c r="PM9" s="47"/>
      <c r="PN9" s="47"/>
      <c r="PO9" s="47"/>
      <c r="PP9" s="47"/>
      <c r="PQ9" s="47"/>
      <c r="PR9" s="47"/>
      <c r="PS9" s="47"/>
      <c r="PT9" s="47"/>
      <c r="PU9" s="47"/>
      <c r="PV9" s="47"/>
      <c r="PW9" s="47"/>
      <c r="PX9" s="47"/>
      <c r="PY9" s="47"/>
      <c r="PZ9" s="47"/>
      <c r="QA9" s="47"/>
      <c r="QB9" s="47"/>
      <c r="QC9" s="47"/>
      <c r="QD9" s="47"/>
      <c r="QE9" s="47"/>
      <c r="QF9" s="47"/>
      <c r="QG9" s="47"/>
      <c r="QH9" s="47"/>
      <c r="QI9" s="47"/>
      <c r="QJ9" s="47"/>
      <c r="QK9" s="47"/>
      <c r="QL9" s="47"/>
      <c r="QM9" s="47"/>
      <c r="QN9" s="47"/>
      <c r="QO9" s="47"/>
      <c r="QP9" s="47"/>
      <c r="QQ9" s="47"/>
      <c r="QR9" s="47"/>
      <c r="QS9" s="47"/>
      <c r="QT9" s="47"/>
      <c r="QU9" s="47"/>
      <c r="QV9" s="47"/>
      <c r="QW9" s="47"/>
      <c r="QX9" s="47"/>
      <c r="QY9" s="47"/>
      <c r="QZ9" s="47"/>
      <c r="RA9" s="47"/>
      <c r="RB9" s="47"/>
      <c r="RC9" s="47"/>
      <c r="RD9" s="47"/>
      <c r="RE9" s="47"/>
      <c r="RF9" s="47"/>
      <c r="RG9" s="47"/>
      <c r="RH9" s="47"/>
      <c r="RI9" s="47"/>
      <c r="RJ9" s="47"/>
      <c r="RK9" s="47"/>
      <c r="RL9" s="47"/>
      <c r="RM9" s="47"/>
      <c r="RN9" s="47"/>
      <c r="RO9" s="47"/>
      <c r="RP9" s="47"/>
      <c r="RQ9" s="47"/>
      <c r="RR9" s="47"/>
      <c r="RS9" s="47"/>
      <c r="RT9" s="47"/>
      <c r="RU9" s="47"/>
      <c r="RV9" s="47"/>
      <c r="RW9" s="47"/>
      <c r="RX9" s="47"/>
      <c r="RY9" s="47"/>
      <c r="RZ9" s="47"/>
      <c r="SA9" s="47"/>
      <c r="SB9" s="47"/>
      <c r="SC9" s="47"/>
      <c r="SD9" s="47"/>
      <c r="SE9" s="47"/>
      <c r="SF9" s="47"/>
      <c r="SG9" s="47"/>
      <c r="SH9" s="47"/>
      <c r="SI9" s="47"/>
      <c r="SJ9" s="47"/>
      <c r="SK9" s="47"/>
      <c r="SL9" s="47"/>
      <c r="SM9" s="47"/>
      <c r="SN9" s="47"/>
      <c r="SO9" s="47"/>
      <c r="SP9" s="47"/>
      <c r="SQ9" s="47"/>
      <c r="SR9" s="47"/>
      <c r="SS9" s="47"/>
      <c r="ST9" s="47"/>
      <c r="SU9" s="47"/>
      <c r="SV9" s="47"/>
      <c r="SW9" s="47"/>
      <c r="SX9" s="47"/>
      <c r="SY9" s="47"/>
      <c r="SZ9" s="47"/>
      <c r="TA9" s="47"/>
      <c r="TB9" s="47"/>
      <c r="TC9" s="47"/>
      <c r="TD9" s="47"/>
      <c r="TE9" s="47"/>
      <c r="TF9" s="47"/>
      <c r="TG9" s="47"/>
      <c r="TH9" s="47"/>
      <c r="TI9" s="47"/>
      <c r="TJ9" s="47"/>
      <c r="TK9" s="47"/>
      <c r="TL9" s="47"/>
      <c r="TM9" s="47"/>
      <c r="TN9" s="47"/>
      <c r="TO9" s="47"/>
      <c r="TP9" s="47"/>
      <c r="TQ9" s="47"/>
      <c r="TR9" s="47"/>
      <c r="TS9" s="47"/>
      <c r="TT9" s="47"/>
      <c r="TU9" s="47"/>
      <c r="TV9" s="47"/>
      <c r="TW9" s="47"/>
      <c r="TX9" s="47"/>
      <c r="TY9" s="47"/>
      <c r="TZ9" s="47"/>
      <c r="UA9" s="47"/>
      <c r="UB9" s="47"/>
      <c r="UC9" s="47"/>
      <c r="UD9" s="47"/>
      <c r="UE9" s="47"/>
      <c r="UF9" s="47"/>
      <c r="UG9" s="47"/>
      <c r="UH9" s="47"/>
      <c r="UI9" s="47"/>
      <c r="UJ9" s="47"/>
      <c r="UK9" s="47"/>
      <c r="UL9" s="47"/>
      <c r="UM9" s="47"/>
      <c r="UN9" s="47"/>
      <c r="UO9" s="47"/>
      <c r="UP9" s="47"/>
      <c r="UQ9" s="47"/>
      <c r="UR9" s="47"/>
      <c r="US9" s="47"/>
      <c r="UT9" s="47"/>
      <c r="UU9" s="47"/>
      <c r="UV9" s="47"/>
      <c r="UW9" s="47"/>
      <c r="UX9" s="47"/>
      <c r="UY9" s="47"/>
      <c r="UZ9" s="47"/>
      <c r="VA9" s="47"/>
      <c r="VB9" s="47"/>
      <c r="VC9" s="47"/>
      <c r="VD9" s="47"/>
      <c r="VE9" s="47"/>
      <c r="VF9" s="47"/>
      <c r="VG9" s="47"/>
      <c r="VH9" s="47"/>
      <c r="VI9" s="47"/>
      <c r="VJ9" s="47"/>
      <c r="VK9" s="47"/>
      <c r="VL9" s="47"/>
      <c r="VM9" s="47"/>
      <c r="VN9" s="47"/>
      <c r="VO9" s="47"/>
      <c r="VP9" s="47"/>
      <c r="VQ9" s="47"/>
      <c r="VR9" s="47"/>
      <c r="VS9" s="47"/>
      <c r="VT9" s="47"/>
      <c r="VU9" s="47"/>
      <c r="VV9" s="47"/>
      <c r="VW9" s="47"/>
      <c r="VX9" s="47"/>
      <c r="VY9" s="47"/>
      <c r="VZ9" s="47"/>
      <c r="WA9" s="47"/>
      <c r="WB9" s="47"/>
      <c r="WC9" s="47"/>
      <c r="WD9" s="47"/>
      <c r="WE9" s="47"/>
      <c r="WF9" s="47"/>
      <c r="WG9" s="47"/>
      <c r="WH9" s="47"/>
      <c r="WI9" s="47"/>
      <c r="WJ9" s="47"/>
      <c r="WK9" s="47"/>
      <c r="WL9" s="47"/>
      <c r="WM9" s="47"/>
      <c r="WN9" s="47"/>
      <c r="WO9" s="47"/>
      <c r="WP9" s="47"/>
      <c r="WQ9" s="47"/>
      <c r="WR9" s="47"/>
      <c r="WS9" s="47"/>
      <c r="WT9" s="47"/>
      <c r="WU9" s="47"/>
      <c r="WV9" s="47"/>
      <c r="WW9" s="47"/>
      <c r="WX9" s="47"/>
      <c r="WY9" s="47"/>
      <c r="WZ9" s="47"/>
      <c r="XA9" s="47"/>
      <c r="XB9" s="47"/>
      <c r="XC9" s="47"/>
      <c r="XD9" s="47"/>
      <c r="XE9" s="47"/>
      <c r="XF9" s="47"/>
      <c r="XG9" s="47"/>
      <c r="XH9" s="47"/>
      <c r="XI9" s="47"/>
      <c r="XJ9" s="47"/>
      <c r="XK9" s="47"/>
      <c r="XL9" s="47"/>
      <c r="XM9" s="47"/>
      <c r="XN9" s="47"/>
      <c r="XO9" s="47"/>
      <c r="XP9" s="47"/>
      <c r="XQ9" s="47"/>
      <c r="XR9" s="47"/>
      <c r="XS9" s="47"/>
      <c r="XT9" s="47"/>
      <c r="XU9" s="47"/>
      <c r="XV9" s="47"/>
      <c r="XW9" s="47"/>
      <c r="XX9" s="47"/>
      <c r="XY9" s="47"/>
      <c r="XZ9" s="47"/>
      <c r="YA9" s="47"/>
      <c r="YB9" s="47"/>
      <c r="YC9" s="47"/>
      <c r="YD9" s="47"/>
      <c r="YE9" s="47"/>
      <c r="YF9" s="47"/>
      <c r="YG9" s="47"/>
      <c r="YH9" s="47"/>
      <c r="YI9" s="47"/>
      <c r="YJ9" s="47"/>
      <c r="YK9" s="47"/>
      <c r="YL9" s="47"/>
      <c r="YM9" s="47"/>
      <c r="YN9" s="47"/>
      <c r="YO9" s="47"/>
      <c r="YP9" s="47"/>
      <c r="YQ9" s="47"/>
      <c r="YR9" s="47"/>
      <c r="YS9" s="47"/>
      <c r="YT9" s="47"/>
      <c r="YU9" s="47"/>
      <c r="YV9" s="47"/>
      <c r="YW9" s="47"/>
      <c r="YX9" s="47"/>
      <c r="YY9" s="47"/>
      <c r="YZ9" s="47"/>
      <c r="ZA9" s="47"/>
      <c r="ZB9" s="47"/>
      <c r="ZC9" s="47"/>
      <c r="ZD9" s="47"/>
      <c r="ZE9" s="47"/>
      <c r="ZF9" s="47"/>
      <c r="ZG9" s="47"/>
      <c r="ZH9" s="47"/>
      <c r="ZI9" s="47"/>
      <c r="ZJ9" s="47"/>
      <c r="ZK9" s="47"/>
      <c r="ZL9" s="47"/>
      <c r="ZM9" s="47"/>
      <c r="ZN9" s="47"/>
      <c r="ZO9" s="47"/>
      <c r="ZP9" s="47"/>
      <c r="ZQ9" s="47"/>
      <c r="ZR9" s="47"/>
      <c r="ZS9" s="47"/>
      <c r="ZT9" s="47"/>
      <c r="ZU9" s="47"/>
      <c r="ZV9" s="47"/>
      <c r="ZW9" s="47"/>
      <c r="ZX9" s="47"/>
      <c r="ZY9" s="47"/>
      <c r="ZZ9" s="47"/>
      <c r="AAA9" s="47"/>
      <c r="AAB9" s="47"/>
      <c r="AAC9" s="47"/>
      <c r="AAD9" s="47"/>
      <c r="AAE9" s="47"/>
      <c r="AAF9" s="47"/>
      <c r="AAG9" s="47"/>
      <c r="AAH9" s="47"/>
      <c r="AAI9" s="47"/>
      <c r="AAJ9" s="47"/>
      <c r="AAK9" s="47"/>
      <c r="AAL9" s="47"/>
      <c r="AAM9" s="47"/>
      <c r="AAN9" s="47"/>
      <c r="AAO9" s="47"/>
      <c r="AAP9" s="47"/>
      <c r="AAQ9" s="47"/>
      <c r="AAR9" s="47"/>
      <c r="AAS9" s="47"/>
      <c r="AAT9" s="47"/>
      <c r="AAU9" s="47"/>
      <c r="AAV9" s="47"/>
      <c r="AAW9" s="47"/>
      <c r="AAX9" s="47"/>
      <c r="AAY9" s="47"/>
      <c r="AAZ9" s="47"/>
      <c r="ABA9" s="47"/>
      <c r="ABB9" s="47"/>
      <c r="ABC9" s="47"/>
      <c r="ABD9" s="47"/>
      <c r="ABE9" s="47"/>
      <c r="ABF9" s="47"/>
      <c r="ABG9" s="47"/>
      <c r="ABH9" s="47"/>
      <c r="ABI9" s="47"/>
      <c r="ABJ9" s="47"/>
      <c r="ABK9" s="47"/>
    </row>
    <row r="10" spans="1:739" outlineLevel="1" x14ac:dyDescent="0.3">
      <c r="A10" s="23" t="s">
        <v>29</v>
      </c>
      <c r="B10" s="24" t="s">
        <v>30</v>
      </c>
      <c r="C10" s="25">
        <v>4354.5200000000004</v>
      </c>
      <c r="D10" s="25">
        <v>4355</v>
      </c>
      <c r="E10" s="25">
        <v>11065.24</v>
      </c>
      <c r="F10" s="40">
        <v>11065.34</v>
      </c>
      <c r="G10" s="26">
        <f t="shared" si="0"/>
        <v>2.5411158979634951</v>
      </c>
      <c r="H10" s="26">
        <f t="shared" si="1"/>
        <v>1.0000090373096291</v>
      </c>
      <c r="I10" s="25">
        <v>7200</v>
      </c>
      <c r="J10" s="25">
        <v>7200</v>
      </c>
      <c r="K10" s="25">
        <v>11830</v>
      </c>
      <c r="L10" s="40">
        <f t="shared" si="6"/>
        <v>11830</v>
      </c>
      <c r="M10" s="50">
        <f t="shared" si="2"/>
        <v>764.65999999999985</v>
      </c>
      <c r="N10" s="27">
        <f t="shared" si="3"/>
        <v>1.6430555555555555</v>
      </c>
      <c r="O10" s="27">
        <f t="shared" si="4"/>
        <v>1</v>
      </c>
      <c r="P10" s="27"/>
      <c r="Q10" s="27">
        <v>11830</v>
      </c>
      <c r="R10" s="27"/>
      <c r="S10" s="27"/>
      <c r="T10" s="27"/>
      <c r="U10" s="27"/>
      <c r="V10" s="27"/>
      <c r="W10" s="27"/>
      <c r="X10" s="27"/>
      <c r="Y10" s="27"/>
    </row>
    <row r="11" spans="1:739" outlineLevel="1" x14ac:dyDescent="0.3">
      <c r="A11" s="23" t="s">
        <v>31</v>
      </c>
      <c r="B11" s="24" t="s">
        <v>32</v>
      </c>
      <c r="C11" s="25">
        <v>13263.98</v>
      </c>
      <c r="D11" s="25">
        <v>13000</v>
      </c>
      <c r="E11" s="25">
        <v>13000</v>
      </c>
      <c r="F11" s="40">
        <v>43428.959999999999</v>
      </c>
      <c r="G11" s="26">
        <f t="shared" si="0"/>
        <v>3.2742027656857142</v>
      </c>
      <c r="H11" s="26">
        <f t="shared" si="1"/>
        <v>3.3406892307692306</v>
      </c>
      <c r="I11" s="25">
        <v>8480</v>
      </c>
      <c r="J11" s="25">
        <v>18480</v>
      </c>
      <c r="K11" s="25">
        <v>18480</v>
      </c>
      <c r="L11" s="40">
        <f t="shared" si="6"/>
        <v>60045</v>
      </c>
      <c r="M11" s="50">
        <f t="shared" si="2"/>
        <v>16616.04</v>
      </c>
      <c r="N11" s="27">
        <f t="shared" si="3"/>
        <v>7.0807783018867925</v>
      </c>
      <c r="O11" s="27">
        <f t="shared" si="4"/>
        <v>3.2491883116883118</v>
      </c>
      <c r="P11" s="27"/>
      <c r="Q11" s="27">
        <v>60045</v>
      </c>
      <c r="R11" s="27"/>
      <c r="S11" s="27"/>
      <c r="T11" s="27"/>
      <c r="U11" s="27"/>
      <c r="V11" s="27"/>
      <c r="W11" s="27"/>
      <c r="X11" s="27"/>
      <c r="Y11" s="27"/>
    </row>
    <row r="12" spans="1:739" outlineLevel="1" x14ac:dyDescent="0.3">
      <c r="A12" s="23" t="s">
        <v>33</v>
      </c>
      <c r="B12" s="24" t="s">
        <v>34</v>
      </c>
      <c r="C12" s="25">
        <v>593.67999999999995</v>
      </c>
      <c r="D12" s="25"/>
      <c r="E12" s="25"/>
      <c r="F12" s="40">
        <v>3249.98</v>
      </c>
      <c r="G12" s="26">
        <f t="shared" si="0"/>
        <v>5.47429591699232</v>
      </c>
      <c r="H12" s="26"/>
      <c r="I12" s="25">
        <v>1650</v>
      </c>
      <c r="J12" s="25">
        <v>0</v>
      </c>
      <c r="K12" s="25">
        <v>0</v>
      </c>
      <c r="L12" s="40">
        <f t="shared" si="6"/>
        <v>4600</v>
      </c>
      <c r="M12" s="50">
        <f t="shared" si="2"/>
        <v>1350.02</v>
      </c>
      <c r="N12" s="27">
        <f t="shared" si="3"/>
        <v>2.7878787878787881</v>
      </c>
      <c r="O12" s="27"/>
      <c r="P12" s="27"/>
      <c r="Q12" s="27">
        <v>4600</v>
      </c>
      <c r="R12" s="27"/>
      <c r="S12" s="27"/>
      <c r="T12" s="27"/>
      <c r="U12" s="27"/>
      <c r="V12" s="27"/>
      <c r="W12" s="27"/>
      <c r="X12" s="27"/>
      <c r="Y12" s="27"/>
    </row>
    <row r="13" spans="1:739" outlineLevel="1" x14ac:dyDescent="0.3">
      <c r="A13" s="23" t="s">
        <v>35</v>
      </c>
      <c r="B13" s="24" t="s">
        <v>36</v>
      </c>
      <c r="C13" s="25">
        <v>440</v>
      </c>
      <c r="D13" s="25"/>
      <c r="E13" s="25"/>
      <c r="F13" s="40"/>
      <c r="G13" s="26">
        <f t="shared" si="0"/>
        <v>0</v>
      </c>
      <c r="H13" s="26"/>
      <c r="I13" s="25">
        <v>180</v>
      </c>
      <c r="J13" s="25">
        <v>0</v>
      </c>
      <c r="K13" s="25">
        <v>0</v>
      </c>
      <c r="L13" s="40">
        <f t="shared" si="6"/>
        <v>0</v>
      </c>
      <c r="M13" s="50">
        <f t="shared" si="2"/>
        <v>0</v>
      </c>
      <c r="N13" s="27">
        <f t="shared" si="3"/>
        <v>0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739" outlineLevel="1" x14ac:dyDescent="0.3">
      <c r="A14" s="23" t="s">
        <v>37</v>
      </c>
      <c r="B14" s="24" t="s">
        <v>38</v>
      </c>
      <c r="C14" s="25">
        <v>1540.4</v>
      </c>
      <c r="D14" s="25"/>
      <c r="E14" s="25"/>
      <c r="F14" s="40"/>
      <c r="G14" s="26">
        <f t="shared" si="0"/>
        <v>0</v>
      </c>
      <c r="H14" s="26"/>
      <c r="I14" s="25">
        <v>2380</v>
      </c>
      <c r="J14" s="25">
        <v>0</v>
      </c>
      <c r="K14" s="25">
        <v>0</v>
      </c>
      <c r="L14" s="40">
        <f t="shared" si="6"/>
        <v>0</v>
      </c>
      <c r="M14" s="50">
        <f t="shared" si="2"/>
        <v>0</v>
      </c>
      <c r="N14" s="27">
        <f t="shared" si="3"/>
        <v>0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739" outlineLevel="1" x14ac:dyDescent="0.3">
      <c r="A15" s="23" t="s">
        <v>39</v>
      </c>
      <c r="B15" s="24" t="s">
        <v>40</v>
      </c>
      <c r="C15" s="25">
        <v>13917.6</v>
      </c>
      <c r="D15" s="25"/>
      <c r="E15" s="25"/>
      <c r="F15" s="40"/>
      <c r="G15" s="26">
        <f t="shared" si="0"/>
        <v>0</v>
      </c>
      <c r="H15" s="26"/>
      <c r="I15" s="25">
        <v>13530</v>
      </c>
      <c r="J15" s="25"/>
      <c r="K15" s="25">
        <v>0</v>
      </c>
      <c r="L15" s="40">
        <f t="shared" si="6"/>
        <v>0</v>
      </c>
      <c r="M15" s="50">
        <f t="shared" si="2"/>
        <v>0</v>
      </c>
      <c r="N15" s="27">
        <f t="shared" si="3"/>
        <v>0</v>
      </c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739" outlineLevel="1" x14ac:dyDescent="0.3">
      <c r="A16" s="23" t="s">
        <v>41</v>
      </c>
      <c r="B16" s="24" t="s">
        <v>42</v>
      </c>
      <c r="C16" s="25">
        <v>1302.3399999999999</v>
      </c>
      <c r="D16" s="25"/>
      <c r="E16" s="25"/>
      <c r="F16" s="40"/>
      <c r="G16" s="26">
        <f t="shared" si="0"/>
        <v>0</v>
      </c>
      <c r="H16" s="26"/>
      <c r="I16" s="25">
        <v>1350</v>
      </c>
      <c r="J16" s="25">
        <v>0</v>
      </c>
      <c r="K16" s="25">
        <v>0</v>
      </c>
      <c r="L16" s="40">
        <f t="shared" si="6"/>
        <v>0</v>
      </c>
      <c r="M16" s="50">
        <f t="shared" si="2"/>
        <v>0</v>
      </c>
      <c r="N16" s="27">
        <f t="shared" si="3"/>
        <v>0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739" s="22" customFormat="1" x14ac:dyDescent="0.3">
      <c r="A17" s="17" t="s">
        <v>43</v>
      </c>
      <c r="B17" s="18" t="s">
        <v>44</v>
      </c>
      <c r="C17" s="19">
        <f t="shared" ref="C17:D17" si="9">+C18+C19+C20</f>
        <v>272349.64</v>
      </c>
      <c r="D17" s="19">
        <f t="shared" si="9"/>
        <v>271983</v>
      </c>
      <c r="E17" s="19">
        <f>+E18+E19+E20</f>
        <v>243010.88</v>
      </c>
      <c r="F17" s="39">
        <f>+F18+F19+F20</f>
        <v>231515.44</v>
      </c>
      <c r="G17" s="20">
        <f t="shared" si="0"/>
        <v>0.85006699476452396</v>
      </c>
      <c r="H17" s="20">
        <f t="shared" si="1"/>
        <v>0.95269578053459991</v>
      </c>
      <c r="I17" s="19">
        <v>279258.34000000003</v>
      </c>
      <c r="J17" s="19">
        <v>286194.57999999996</v>
      </c>
      <c r="K17" s="19">
        <v>246510.52000000002</v>
      </c>
      <c r="L17" s="39">
        <f t="shared" si="6"/>
        <v>245852.52000000002</v>
      </c>
      <c r="M17" s="53">
        <f t="shared" si="2"/>
        <v>14337.080000000016</v>
      </c>
      <c r="N17" s="21">
        <f t="shared" si="3"/>
        <v>0.88037664336184196</v>
      </c>
      <c r="O17" s="21">
        <f t="shared" si="4"/>
        <v>0.99733074272043243</v>
      </c>
      <c r="P17" s="39">
        <f>+P18+P19</f>
        <v>0</v>
      </c>
      <c r="Q17" s="39">
        <f t="shared" ref="Q17:Y17" si="10">+Q18+Q19</f>
        <v>3300</v>
      </c>
      <c r="R17" s="39">
        <f t="shared" si="10"/>
        <v>110015</v>
      </c>
      <c r="S17" s="39">
        <f t="shared" si="10"/>
        <v>130037.52</v>
      </c>
      <c r="T17" s="39">
        <f t="shared" si="10"/>
        <v>0</v>
      </c>
      <c r="U17" s="39">
        <f t="shared" si="10"/>
        <v>2500</v>
      </c>
      <c r="V17" s="39">
        <f t="shared" si="10"/>
        <v>0</v>
      </c>
      <c r="W17" s="39">
        <f t="shared" si="10"/>
        <v>0</v>
      </c>
      <c r="X17" s="39">
        <f t="shared" si="10"/>
        <v>0</v>
      </c>
      <c r="Y17" s="39">
        <f t="shared" si="10"/>
        <v>0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  <c r="NT17" s="47"/>
      <c r="NU17" s="47"/>
      <c r="NV17" s="47"/>
      <c r="NW17" s="47"/>
      <c r="NX17" s="47"/>
      <c r="NY17" s="47"/>
      <c r="NZ17" s="47"/>
      <c r="OA17" s="47"/>
      <c r="OB17" s="47"/>
      <c r="OC17" s="47"/>
      <c r="OD17" s="47"/>
      <c r="OE17" s="47"/>
      <c r="OF17" s="47"/>
      <c r="OG17" s="47"/>
      <c r="OH17" s="47"/>
      <c r="OI17" s="47"/>
      <c r="OJ17" s="47"/>
      <c r="OK17" s="47"/>
      <c r="OL17" s="47"/>
      <c r="OM17" s="47"/>
      <c r="ON17" s="47"/>
      <c r="OO17" s="47"/>
      <c r="OP17" s="47"/>
      <c r="OQ17" s="47"/>
      <c r="OR17" s="47"/>
      <c r="OS17" s="47"/>
      <c r="OT17" s="47"/>
      <c r="OU17" s="47"/>
      <c r="OV17" s="47"/>
      <c r="OW17" s="47"/>
      <c r="OX17" s="47"/>
      <c r="OY17" s="47"/>
      <c r="OZ17" s="47"/>
      <c r="PA17" s="47"/>
      <c r="PB17" s="47"/>
      <c r="PC17" s="47"/>
      <c r="PD17" s="47"/>
      <c r="PE17" s="47"/>
      <c r="PF17" s="47"/>
      <c r="PG17" s="47"/>
      <c r="PH17" s="47"/>
      <c r="PI17" s="47"/>
      <c r="PJ17" s="47"/>
      <c r="PK17" s="47"/>
      <c r="PL17" s="47"/>
      <c r="PM17" s="47"/>
      <c r="PN17" s="47"/>
      <c r="PO17" s="47"/>
      <c r="PP17" s="47"/>
      <c r="PQ17" s="47"/>
      <c r="PR17" s="47"/>
      <c r="PS17" s="47"/>
      <c r="PT17" s="47"/>
      <c r="PU17" s="47"/>
      <c r="PV17" s="47"/>
      <c r="PW17" s="47"/>
      <c r="PX17" s="47"/>
      <c r="PY17" s="47"/>
      <c r="PZ17" s="47"/>
      <c r="QA17" s="47"/>
      <c r="QB17" s="47"/>
      <c r="QC17" s="47"/>
      <c r="QD17" s="47"/>
      <c r="QE17" s="47"/>
      <c r="QF17" s="47"/>
      <c r="QG17" s="47"/>
      <c r="QH17" s="47"/>
      <c r="QI17" s="47"/>
      <c r="QJ17" s="47"/>
      <c r="QK17" s="47"/>
      <c r="QL17" s="47"/>
      <c r="QM17" s="47"/>
      <c r="QN17" s="47"/>
      <c r="QO17" s="47"/>
      <c r="QP17" s="47"/>
      <c r="QQ17" s="47"/>
      <c r="QR17" s="47"/>
      <c r="QS17" s="47"/>
      <c r="QT17" s="47"/>
      <c r="QU17" s="47"/>
      <c r="QV17" s="47"/>
      <c r="QW17" s="47"/>
      <c r="QX17" s="47"/>
      <c r="QY17" s="47"/>
      <c r="QZ17" s="47"/>
      <c r="RA17" s="47"/>
      <c r="RB17" s="47"/>
      <c r="RC17" s="47"/>
      <c r="RD17" s="47"/>
      <c r="RE17" s="47"/>
      <c r="RF17" s="47"/>
      <c r="RG17" s="47"/>
      <c r="RH17" s="47"/>
      <c r="RI17" s="47"/>
      <c r="RJ17" s="47"/>
      <c r="RK17" s="47"/>
      <c r="RL17" s="47"/>
      <c r="RM17" s="47"/>
      <c r="RN17" s="47"/>
      <c r="RO17" s="47"/>
      <c r="RP17" s="47"/>
      <c r="RQ17" s="47"/>
      <c r="RR17" s="47"/>
      <c r="RS17" s="47"/>
      <c r="RT17" s="47"/>
      <c r="RU17" s="47"/>
      <c r="RV17" s="47"/>
      <c r="RW17" s="47"/>
      <c r="RX17" s="47"/>
      <c r="RY17" s="47"/>
      <c r="RZ17" s="47"/>
      <c r="SA17" s="47"/>
      <c r="SB17" s="47"/>
      <c r="SC17" s="47"/>
      <c r="SD17" s="47"/>
      <c r="SE17" s="47"/>
      <c r="SF17" s="47"/>
      <c r="SG17" s="47"/>
      <c r="SH17" s="47"/>
      <c r="SI17" s="47"/>
      <c r="SJ17" s="47"/>
      <c r="SK17" s="47"/>
      <c r="SL17" s="47"/>
      <c r="SM17" s="47"/>
      <c r="SN17" s="47"/>
      <c r="SO17" s="47"/>
      <c r="SP17" s="47"/>
      <c r="SQ17" s="47"/>
      <c r="SR17" s="47"/>
      <c r="SS17" s="47"/>
      <c r="ST17" s="47"/>
      <c r="SU17" s="47"/>
      <c r="SV17" s="47"/>
      <c r="SW17" s="47"/>
      <c r="SX17" s="47"/>
      <c r="SY17" s="47"/>
      <c r="SZ17" s="47"/>
      <c r="TA17" s="47"/>
      <c r="TB17" s="47"/>
      <c r="TC17" s="47"/>
      <c r="TD17" s="47"/>
      <c r="TE17" s="47"/>
      <c r="TF17" s="47"/>
      <c r="TG17" s="47"/>
      <c r="TH17" s="47"/>
      <c r="TI17" s="47"/>
      <c r="TJ17" s="47"/>
      <c r="TK17" s="47"/>
      <c r="TL17" s="47"/>
      <c r="TM17" s="47"/>
      <c r="TN17" s="47"/>
      <c r="TO17" s="47"/>
      <c r="TP17" s="47"/>
      <c r="TQ17" s="47"/>
      <c r="TR17" s="47"/>
      <c r="TS17" s="47"/>
      <c r="TT17" s="47"/>
      <c r="TU17" s="47"/>
      <c r="TV17" s="47"/>
      <c r="TW17" s="47"/>
      <c r="TX17" s="47"/>
      <c r="TY17" s="47"/>
      <c r="TZ17" s="47"/>
      <c r="UA17" s="47"/>
      <c r="UB17" s="47"/>
      <c r="UC17" s="47"/>
      <c r="UD17" s="47"/>
      <c r="UE17" s="47"/>
      <c r="UF17" s="47"/>
      <c r="UG17" s="47"/>
      <c r="UH17" s="47"/>
      <c r="UI17" s="47"/>
      <c r="UJ17" s="47"/>
      <c r="UK17" s="47"/>
      <c r="UL17" s="47"/>
      <c r="UM17" s="47"/>
      <c r="UN17" s="47"/>
      <c r="UO17" s="47"/>
      <c r="UP17" s="47"/>
      <c r="UQ17" s="47"/>
      <c r="UR17" s="47"/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7"/>
      <c r="VD17" s="47"/>
      <c r="VE17" s="47"/>
      <c r="VF17" s="47"/>
      <c r="VG17" s="47"/>
      <c r="VH17" s="47"/>
      <c r="VI17" s="47"/>
      <c r="VJ17" s="47"/>
      <c r="VK17" s="47"/>
      <c r="VL17" s="47"/>
      <c r="VM17" s="47"/>
      <c r="VN17" s="47"/>
      <c r="VO17" s="47"/>
      <c r="VP17" s="47"/>
      <c r="VQ17" s="47"/>
      <c r="VR17" s="47"/>
      <c r="VS17" s="47"/>
      <c r="VT17" s="47"/>
      <c r="VU17" s="47"/>
      <c r="VV17" s="47"/>
      <c r="VW17" s="47"/>
      <c r="VX17" s="47"/>
      <c r="VY17" s="47"/>
      <c r="VZ17" s="47"/>
      <c r="WA17" s="47"/>
      <c r="WB17" s="47"/>
      <c r="WC17" s="47"/>
      <c r="WD17" s="47"/>
      <c r="WE17" s="47"/>
      <c r="WF17" s="47"/>
      <c r="WG17" s="47"/>
      <c r="WH17" s="47"/>
      <c r="WI17" s="47"/>
      <c r="WJ17" s="47"/>
      <c r="WK17" s="47"/>
      <c r="WL17" s="47"/>
      <c r="WM17" s="47"/>
      <c r="WN17" s="47"/>
      <c r="WO17" s="47"/>
      <c r="WP17" s="47"/>
      <c r="WQ17" s="47"/>
      <c r="WR17" s="47"/>
      <c r="WS17" s="47"/>
      <c r="WT17" s="47"/>
      <c r="WU17" s="47"/>
      <c r="WV17" s="47"/>
      <c r="WW17" s="47"/>
      <c r="WX17" s="47"/>
      <c r="WY17" s="47"/>
      <c r="WZ17" s="47"/>
      <c r="XA17" s="47"/>
      <c r="XB17" s="47"/>
      <c r="XC17" s="47"/>
      <c r="XD17" s="47"/>
      <c r="XE17" s="47"/>
      <c r="XF17" s="47"/>
      <c r="XG17" s="47"/>
      <c r="XH17" s="47"/>
      <c r="XI17" s="47"/>
      <c r="XJ17" s="47"/>
      <c r="XK17" s="47"/>
      <c r="XL17" s="47"/>
      <c r="XM17" s="47"/>
      <c r="XN17" s="47"/>
      <c r="XO17" s="47"/>
      <c r="XP17" s="47"/>
      <c r="XQ17" s="47"/>
      <c r="XR17" s="47"/>
      <c r="XS17" s="47"/>
      <c r="XT17" s="47"/>
      <c r="XU17" s="47"/>
      <c r="XV17" s="47"/>
      <c r="XW17" s="47"/>
      <c r="XX17" s="47"/>
      <c r="XY17" s="47"/>
      <c r="XZ17" s="47"/>
      <c r="YA17" s="47"/>
      <c r="YB17" s="47"/>
      <c r="YC17" s="47"/>
      <c r="YD17" s="47"/>
      <c r="YE17" s="47"/>
      <c r="YF17" s="47"/>
      <c r="YG17" s="47"/>
      <c r="YH17" s="47"/>
      <c r="YI17" s="47"/>
      <c r="YJ17" s="47"/>
      <c r="YK17" s="47"/>
      <c r="YL17" s="47"/>
      <c r="YM17" s="47"/>
      <c r="YN17" s="47"/>
      <c r="YO17" s="47"/>
      <c r="YP17" s="47"/>
      <c r="YQ17" s="47"/>
      <c r="YR17" s="47"/>
      <c r="YS17" s="47"/>
      <c r="YT17" s="47"/>
      <c r="YU17" s="47"/>
      <c r="YV17" s="47"/>
      <c r="YW17" s="47"/>
      <c r="YX17" s="47"/>
      <c r="YY17" s="47"/>
      <c r="YZ17" s="47"/>
      <c r="ZA17" s="47"/>
      <c r="ZB17" s="47"/>
      <c r="ZC17" s="47"/>
      <c r="ZD17" s="47"/>
      <c r="ZE17" s="47"/>
      <c r="ZF17" s="47"/>
      <c r="ZG17" s="47"/>
      <c r="ZH17" s="47"/>
      <c r="ZI17" s="47"/>
      <c r="ZJ17" s="47"/>
      <c r="ZK17" s="47"/>
      <c r="ZL17" s="47"/>
      <c r="ZM17" s="47"/>
      <c r="ZN17" s="47"/>
      <c r="ZO17" s="47"/>
      <c r="ZP17" s="47"/>
      <c r="ZQ17" s="47"/>
      <c r="ZR17" s="47"/>
      <c r="ZS17" s="47"/>
      <c r="ZT17" s="47"/>
      <c r="ZU17" s="47"/>
      <c r="ZV17" s="47"/>
      <c r="ZW17" s="47"/>
      <c r="ZX17" s="47"/>
      <c r="ZY17" s="47"/>
      <c r="ZZ17" s="47"/>
      <c r="AAA17" s="47"/>
      <c r="AAB17" s="47"/>
      <c r="AAC17" s="47"/>
      <c r="AAD17" s="47"/>
      <c r="AAE17" s="47"/>
      <c r="AAF17" s="47"/>
      <c r="AAG17" s="47"/>
      <c r="AAH17" s="47"/>
      <c r="AAI17" s="47"/>
      <c r="AAJ17" s="47"/>
      <c r="AAK17" s="47"/>
      <c r="AAL17" s="47"/>
      <c r="AAM17" s="47"/>
      <c r="AAN17" s="47"/>
      <c r="AAO17" s="47"/>
      <c r="AAP17" s="47"/>
      <c r="AAQ17" s="47"/>
      <c r="AAR17" s="47"/>
      <c r="AAS17" s="47"/>
      <c r="AAT17" s="47"/>
      <c r="AAU17" s="47"/>
      <c r="AAV17" s="47"/>
      <c r="AAW17" s="47"/>
      <c r="AAX17" s="47"/>
      <c r="AAY17" s="47"/>
      <c r="AAZ17" s="47"/>
      <c r="ABA17" s="47"/>
      <c r="ABB17" s="47"/>
      <c r="ABC17" s="47"/>
      <c r="ABD17" s="47"/>
      <c r="ABE17" s="47"/>
      <c r="ABF17" s="47"/>
      <c r="ABG17" s="47"/>
      <c r="ABH17" s="47"/>
      <c r="ABI17" s="47"/>
      <c r="ABJ17" s="47"/>
      <c r="ABK17" s="47"/>
    </row>
    <row r="18" spans="1:739" ht="19.5" customHeight="1" outlineLevel="1" x14ac:dyDescent="0.3">
      <c r="A18" s="23" t="s">
        <v>45</v>
      </c>
      <c r="B18" s="24" t="s">
        <v>20</v>
      </c>
      <c r="C18" s="25">
        <v>238449.64</v>
      </c>
      <c r="D18" s="25">
        <v>229804</v>
      </c>
      <c r="E18" s="25">
        <f>246511-36008-3500</f>
        <v>207003</v>
      </c>
      <c r="F18" s="63">
        <v>195471.55</v>
      </c>
      <c r="G18" s="26">
        <f t="shared" si="0"/>
        <v>0.81976030662071864</v>
      </c>
      <c r="H18" s="26">
        <f t="shared" si="1"/>
        <v>0.94429331942049144</v>
      </c>
      <c r="I18" s="25">
        <v>279258.34000000003</v>
      </c>
      <c r="J18" s="25">
        <v>244015.39</v>
      </c>
      <c r="K18" s="25">
        <v>210502.64199999999</v>
      </c>
      <c r="L18" s="40">
        <f t="shared" si="6"/>
        <v>245852.52000000002</v>
      </c>
      <c r="M18" s="50">
        <f t="shared" si="2"/>
        <v>50380.97000000003</v>
      </c>
      <c r="N18" s="27">
        <f t="shared" si="3"/>
        <v>0.88037664336184196</v>
      </c>
      <c r="O18" s="27">
        <f t="shared" si="4"/>
        <v>1.1679308044029206</v>
      </c>
      <c r="P18" s="27"/>
      <c r="Q18" s="27">
        <v>3300</v>
      </c>
      <c r="R18" s="27">
        <v>110015</v>
      </c>
      <c r="S18" s="27">
        <v>130037.52</v>
      </c>
      <c r="T18" s="27"/>
      <c r="U18" s="27">
        <v>2500</v>
      </c>
      <c r="V18" s="27"/>
      <c r="W18" s="27"/>
      <c r="X18" s="27"/>
      <c r="Y18" s="27"/>
    </row>
    <row r="19" spans="1:739" outlineLevel="1" x14ac:dyDescent="0.3">
      <c r="A19" s="23" t="s">
        <v>46</v>
      </c>
      <c r="B19" s="24" t="s">
        <v>47</v>
      </c>
      <c r="C19" s="25">
        <v>33900</v>
      </c>
      <c r="D19" s="25">
        <v>42179</v>
      </c>
      <c r="E19" s="25">
        <v>36007.879999999997</v>
      </c>
      <c r="F19" s="66">
        <v>36007.879999999997</v>
      </c>
      <c r="G19" s="26">
        <f t="shared" si="0"/>
        <v>1.0621793510324482</v>
      </c>
      <c r="H19" s="26">
        <f t="shared" si="1"/>
        <v>1</v>
      </c>
      <c r="I19" s="25">
        <v>0</v>
      </c>
      <c r="J19" s="25">
        <v>42179.19</v>
      </c>
      <c r="K19" s="25">
        <v>36007.877999999997</v>
      </c>
      <c r="L19" s="40">
        <f t="shared" si="6"/>
        <v>0</v>
      </c>
      <c r="M19" s="50">
        <f t="shared" si="2"/>
        <v>-36007.879999999997</v>
      </c>
      <c r="N19" s="27"/>
      <c r="O19" s="27">
        <f t="shared" si="4"/>
        <v>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739" outlineLevel="1" x14ac:dyDescent="0.3">
      <c r="A20" s="23" t="s">
        <v>77</v>
      </c>
      <c r="B20" s="24" t="s">
        <v>14</v>
      </c>
      <c r="C20" s="25"/>
      <c r="D20" s="25"/>
      <c r="E20" s="25"/>
      <c r="F20" s="40">
        <v>36.01</v>
      </c>
      <c r="G20" s="26"/>
      <c r="H20" s="26"/>
      <c r="I20" s="25"/>
      <c r="J20" s="25"/>
      <c r="K20" s="25"/>
      <c r="L20" s="40">
        <f t="shared" si="6"/>
        <v>0</v>
      </c>
      <c r="M20" s="50">
        <f t="shared" si="2"/>
        <v>-36.01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739" s="22" customFormat="1" x14ac:dyDescent="0.3">
      <c r="A21" s="17" t="s">
        <v>48</v>
      </c>
      <c r="B21" s="18" t="s">
        <v>49</v>
      </c>
      <c r="C21" s="19">
        <v>562407.79999999993</v>
      </c>
      <c r="D21" s="19">
        <v>516117</v>
      </c>
      <c r="E21" s="19">
        <f>+E22+E23</f>
        <v>549944.13</v>
      </c>
      <c r="F21" s="39">
        <f>+F22+F23</f>
        <v>684046.22</v>
      </c>
      <c r="G21" s="20">
        <f t="shared" si="0"/>
        <v>1.2162815309460502</v>
      </c>
      <c r="H21" s="20">
        <f t="shared" si="1"/>
        <v>1.2438467522146295</v>
      </c>
      <c r="I21" s="19">
        <v>643187.74</v>
      </c>
      <c r="J21" s="19">
        <v>542116.96</v>
      </c>
      <c r="K21" s="19">
        <v>607850</v>
      </c>
      <c r="L21" s="39">
        <f t="shared" si="6"/>
        <v>653590.66</v>
      </c>
      <c r="M21" s="53">
        <f t="shared" si="2"/>
        <v>-30455.559999999939</v>
      </c>
      <c r="N21" s="21">
        <f t="shared" si="3"/>
        <v>1.0161740023216239</v>
      </c>
      <c r="O21" s="21">
        <f t="shared" si="4"/>
        <v>1.0752499136300075</v>
      </c>
      <c r="P21" s="39">
        <f>+P22+P23</f>
        <v>0</v>
      </c>
      <c r="Q21" s="39">
        <f t="shared" ref="Q21:Y21" si="11">+Q22+Q23</f>
        <v>68.67</v>
      </c>
      <c r="R21" s="65">
        <f t="shared" si="11"/>
        <v>129750</v>
      </c>
      <c r="S21" s="65">
        <f t="shared" si="11"/>
        <v>391600</v>
      </c>
      <c r="T21" s="39">
        <f t="shared" si="11"/>
        <v>0</v>
      </c>
      <c r="U21" s="39">
        <f t="shared" si="11"/>
        <v>104632.48000000001</v>
      </c>
      <c r="V21" s="39">
        <f t="shared" si="11"/>
        <v>7165.02</v>
      </c>
      <c r="W21" s="39">
        <f t="shared" si="11"/>
        <v>0</v>
      </c>
      <c r="X21" s="39">
        <f t="shared" si="11"/>
        <v>0</v>
      </c>
      <c r="Y21" s="39">
        <f t="shared" si="11"/>
        <v>20374.490000000002</v>
      </c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  <c r="IV21" s="47"/>
      <c r="IW21" s="47"/>
      <c r="IX21" s="47"/>
      <c r="IY21" s="47"/>
      <c r="IZ21" s="47"/>
      <c r="JA21" s="47"/>
      <c r="JB21" s="47"/>
      <c r="JC21" s="47"/>
      <c r="JD21" s="47"/>
      <c r="JE21" s="47"/>
      <c r="JF21" s="47"/>
      <c r="JG21" s="47"/>
      <c r="JH21" s="47"/>
      <c r="JI21" s="47"/>
      <c r="JJ21" s="47"/>
      <c r="JK21" s="47"/>
      <c r="JL21" s="47"/>
      <c r="JM21" s="47"/>
      <c r="JN21" s="47"/>
      <c r="JO21" s="47"/>
      <c r="JP21" s="47"/>
      <c r="JQ21" s="47"/>
      <c r="JR21" s="47"/>
      <c r="JS21" s="47"/>
      <c r="JT21" s="47"/>
      <c r="JU21" s="47"/>
      <c r="JV21" s="47"/>
      <c r="JW21" s="47"/>
      <c r="JX21" s="47"/>
      <c r="JY21" s="47"/>
      <c r="JZ21" s="47"/>
      <c r="KA21" s="47"/>
      <c r="KB21" s="47"/>
      <c r="KC21" s="47"/>
      <c r="KD21" s="47"/>
      <c r="KE21" s="47"/>
      <c r="KF21" s="47"/>
      <c r="KG21" s="47"/>
      <c r="KH21" s="47"/>
      <c r="KI21" s="47"/>
      <c r="KJ21" s="47"/>
      <c r="KK21" s="47"/>
      <c r="KL21" s="47"/>
      <c r="KM21" s="47"/>
      <c r="KN21" s="47"/>
      <c r="KO21" s="47"/>
      <c r="KP21" s="47"/>
      <c r="KQ21" s="47"/>
      <c r="KR21" s="47"/>
      <c r="KS21" s="47"/>
      <c r="KT21" s="47"/>
      <c r="KU21" s="47"/>
      <c r="KV21" s="47"/>
      <c r="KW21" s="47"/>
      <c r="KX21" s="47"/>
      <c r="KY21" s="47"/>
      <c r="KZ21" s="47"/>
      <c r="LA21" s="47"/>
      <c r="LB21" s="47"/>
      <c r="LC21" s="47"/>
      <c r="LD21" s="47"/>
      <c r="LE21" s="47"/>
      <c r="LF21" s="47"/>
      <c r="LG21" s="47"/>
      <c r="LH21" s="47"/>
      <c r="LI21" s="47"/>
      <c r="LJ21" s="47"/>
      <c r="LK21" s="47"/>
      <c r="LL21" s="47"/>
      <c r="LM21" s="47"/>
      <c r="LN21" s="47"/>
      <c r="LO21" s="47"/>
      <c r="LP21" s="47"/>
      <c r="LQ21" s="47"/>
      <c r="LR21" s="47"/>
      <c r="LS21" s="47"/>
      <c r="LT21" s="47"/>
      <c r="LU21" s="47"/>
      <c r="LV21" s="47"/>
      <c r="LW21" s="47"/>
      <c r="LX21" s="47"/>
      <c r="LY21" s="47"/>
      <c r="LZ21" s="47"/>
      <c r="MA21" s="47"/>
      <c r="MB21" s="47"/>
      <c r="MC21" s="47"/>
      <c r="MD21" s="47"/>
      <c r="ME21" s="47"/>
      <c r="MF21" s="47"/>
      <c r="MG21" s="47"/>
      <c r="MH21" s="47"/>
      <c r="MI21" s="47"/>
      <c r="MJ21" s="47"/>
      <c r="MK21" s="47"/>
      <c r="ML21" s="47"/>
      <c r="MM21" s="47"/>
      <c r="MN21" s="47"/>
      <c r="MO21" s="47"/>
      <c r="MP21" s="47"/>
      <c r="MQ21" s="47"/>
      <c r="MR21" s="47"/>
      <c r="MS21" s="47"/>
      <c r="MT21" s="47"/>
      <c r="MU21" s="47"/>
      <c r="MV21" s="47"/>
      <c r="MW21" s="47"/>
      <c r="MX21" s="47"/>
      <c r="MY21" s="47"/>
      <c r="MZ21" s="47"/>
      <c r="NA21" s="47"/>
      <c r="NB21" s="47"/>
      <c r="NC21" s="47"/>
      <c r="ND21" s="47"/>
      <c r="NE21" s="47"/>
      <c r="NF21" s="47"/>
      <c r="NG21" s="47"/>
      <c r="NH21" s="47"/>
      <c r="NI21" s="47"/>
      <c r="NJ21" s="47"/>
      <c r="NK21" s="47"/>
      <c r="NL21" s="47"/>
      <c r="NM21" s="47"/>
      <c r="NN21" s="47"/>
      <c r="NO21" s="47"/>
      <c r="NP21" s="47"/>
      <c r="NQ21" s="47"/>
      <c r="NR21" s="47"/>
      <c r="NS21" s="47"/>
      <c r="NT21" s="47"/>
      <c r="NU21" s="47"/>
      <c r="NV21" s="47"/>
      <c r="NW21" s="47"/>
      <c r="NX21" s="47"/>
      <c r="NY21" s="47"/>
      <c r="NZ21" s="47"/>
      <c r="OA21" s="47"/>
      <c r="OB21" s="47"/>
      <c r="OC21" s="47"/>
      <c r="OD21" s="47"/>
      <c r="OE21" s="47"/>
      <c r="OF21" s="47"/>
      <c r="OG21" s="47"/>
      <c r="OH21" s="47"/>
      <c r="OI21" s="47"/>
      <c r="OJ21" s="47"/>
      <c r="OK21" s="47"/>
      <c r="OL21" s="47"/>
      <c r="OM21" s="47"/>
      <c r="ON21" s="47"/>
      <c r="OO21" s="47"/>
      <c r="OP21" s="47"/>
      <c r="OQ21" s="47"/>
      <c r="OR21" s="47"/>
      <c r="OS21" s="47"/>
      <c r="OT21" s="47"/>
      <c r="OU21" s="47"/>
      <c r="OV21" s="47"/>
      <c r="OW21" s="47"/>
      <c r="OX21" s="47"/>
      <c r="OY21" s="47"/>
      <c r="OZ21" s="47"/>
      <c r="PA21" s="47"/>
      <c r="PB21" s="47"/>
      <c r="PC21" s="47"/>
      <c r="PD21" s="47"/>
      <c r="PE21" s="47"/>
      <c r="PF21" s="47"/>
      <c r="PG21" s="47"/>
      <c r="PH21" s="47"/>
      <c r="PI21" s="47"/>
      <c r="PJ21" s="47"/>
      <c r="PK21" s="47"/>
      <c r="PL21" s="47"/>
      <c r="PM21" s="47"/>
      <c r="PN21" s="47"/>
      <c r="PO21" s="47"/>
      <c r="PP21" s="47"/>
      <c r="PQ21" s="47"/>
      <c r="PR21" s="47"/>
      <c r="PS21" s="47"/>
      <c r="PT21" s="47"/>
      <c r="PU21" s="47"/>
      <c r="PV21" s="47"/>
      <c r="PW21" s="47"/>
      <c r="PX21" s="47"/>
      <c r="PY21" s="47"/>
      <c r="PZ21" s="47"/>
      <c r="QA21" s="47"/>
      <c r="QB21" s="47"/>
      <c r="QC21" s="47"/>
      <c r="QD21" s="47"/>
      <c r="QE21" s="47"/>
      <c r="QF21" s="47"/>
      <c r="QG21" s="47"/>
      <c r="QH21" s="47"/>
      <c r="QI21" s="47"/>
      <c r="QJ21" s="47"/>
      <c r="QK21" s="47"/>
      <c r="QL21" s="47"/>
      <c r="QM21" s="47"/>
      <c r="QN21" s="47"/>
      <c r="QO21" s="47"/>
      <c r="QP21" s="47"/>
      <c r="QQ21" s="47"/>
      <c r="QR21" s="47"/>
      <c r="QS21" s="47"/>
      <c r="QT21" s="47"/>
      <c r="QU21" s="47"/>
      <c r="QV21" s="47"/>
      <c r="QW21" s="47"/>
      <c r="QX21" s="47"/>
      <c r="QY21" s="47"/>
      <c r="QZ21" s="47"/>
      <c r="RA21" s="47"/>
      <c r="RB21" s="47"/>
      <c r="RC21" s="47"/>
      <c r="RD21" s="47"/>
      <c r="RE21" s="47"/>
      <c r="RF21" s="47"/>
      <c r="RG21" s="47"/>
      <c r="RH21" s="47"/>
      <c r="RI21" s="47"/>
      <c r="RJ21" s="47"/>
      <c r="RK21" s="47"/>
      <c r="RL21" s="47"/>
      <c r="RM21" s="47"/>
      <c r="RN21" s="47"/>
      <c r="RO21" s="47"/>
      <c r="RP21" s="47"/>
      <c r="RQ21" s="47"/>
      <c r="RR21" s="47"/>
      <c r="RS21" s="47"/>
      <c r="RT21" s="47"/>
      <c r="RU21" s="47"/>
      <c r="RV21" s="47"/>
      <c r="RW21" s="47"/>
      <c r="RX21" s="47"/>
      <c r="RY21" s="47"/>
      <c r="RZ21" s="47"/>
      <c r="SA21" s="47"/>
      <c r="SB21" s="47"/>
      <c r="SC21" s="47"/>
      <c r="SD21" s="47"/>
      <c r="SE21" s="47"/>
      <c r="SF21" s="47"/>
      <c r="SG21" s="47"/>
      <c r="SH21" s="47"/>
      <c r="SI21" s="47"/>
      <c r="SJ21" s="47"/>
      <c r="SK21" s="47"/>
      <c r="SL21" s="47"/>
      <c r="SM21" s="47"/>
      <c r="SN21" s="47"/>
      <c r="SO21" s="47"/>
      <c r="SP21" s="47"/>
      <c r="SQ21" s="47"/>
      <c r="SR21" s="47"/>
      <c r="SS21" s="47"/>
      <c r="ST21" s="47"/>
      <c r="SU21" s="47"/>
      <c r="SV21" s="47"/>
      <c r="SW21" s="47"/>
      <c r="SX21" s="47"/>
      <c r="SY21" s="47"/>
      <c r="SZ21" s="47"/>
      <c r="TA21" s="47"/>
      <c r="TB21" s="47"/>
      <c r="TC21" s="47"/>
      <c r="TD21" s="47"/>
      <c r="TE21" s="47"/>
      <c r="TF21" s="47"/>
      <c r="TG21" s="47"/>
      <c r="TH21" s="47"/>
      <c r="TI21" s="47"/>
      <c r="TJ21" s="47"/>
      <c r="TK21" s="47"/>
      <c r="TL21" s="47"/>
      <c r="TM21" s="47"/>
      <c r="TN21" s="47"/>
      <c r="TO21" s="47"/>
      <c r="TP21" s="47"/>
      <c r="TQ21" s="47"/>
      <c r="TR21" s="47"/>
      <c r="TS21" s="47"/>
      <c r="TT21" s="47"/>
      <c r="TU21" s="47"/>
      <c r="TV21" s="47"/>
      <c r="TW21" s="47"/>
      <c r="TX21" s="47"/>
      <c r="TY21" s="47"/>
      <c r="TZ21" s="47"/>
      <c r="UA21" s="47"/>
      <c r="UB21" s="47"/>
      <c r="UC21" s="47"/>
      <c r="UD21" s="47"/>
      <c r="UE21" s="47"/>
      <c r="UF21" s="47"/>
      <c r="UG21" s="47"/>
      <c r="UH21" s="47"/>
      <c r="UI21" s="47"/>
      <c r="UJ21" s="47"/>
      <c r="UK21" s="47"/>
      <c r="UL21" s="47"/>
      <c r="UM21" s="47"/>
      <c r="UN21" s="47"/>
      <c r="UO21" s="47"/>
      <c r="UP21" s="47"/>
      <c r="UQ21" s="47"/>
      <c r="UR21" s="47"/>
      <c r="US21" s="47"/>
      <c r="UT21" s="47"/>
      <c r="UU21" s="47"/>
      <c r="UV21" s="47"/>
      <c r="UW21" s="47"/>
      <c r="UX21" s="47"/>
      <c r="UY21" s="47"/>
      <c r="UZ21" s="47"/>
      <c r="VA21" s="47"/>
      <c r="VB21" s="47"/>
      <c r="VC21" s="47"/>
      <c r="VD21" s="47"/>
      <c r="VE21" s="47"/>
      <c r="VF21" s="47"/>
      <c r="VG21" s="47"/>
      <c r="VH21" s="47"/>
      <c r="VI21" s="47"/>
      <c r="VJ21" s="47"/>
      <c r="VK21" s="47"/>
      <c r="VL21" s="47"/>
      <c r="VM21" s="47"/>
      <c r="VN21" s="47"/>
      <c r="VO21" s="47"/>
      <c r="VP21" s="47"/>
      <c r="VQ21" s="47"/>
      <c r="VR21" s="47"/>
      <c r="VS21" s="47"/>
      <c r="VT21" s="47"/>
      <c r="VU21" s="47"/>
      <c r="VV21" s="47"/>
      <c r="VW21" s="47"/>
      <c r="VX21" s="47"/>
      <c r="VY21" s="47"/>
      <c r="VZ21" s="47"/>
      <c r="WA21" s="47"/>
      <c r="WB21" s="47"/>
      <c r="WC21" s="47"/>
      <c r="WD21" s="47"/>
      <c r="WE21" s="47"/>
      <c r="WF21" s="47"/>
      <c r="WG21" s="47"/>
      <c r="WH21" s="47"/>
      <c r="WI21" s="47"/>
      <c r="WJ21" s="47"/>
      <c r="WK21" s="47"/>
      <c r="WL21" s="47"/>
      <c r="WM21" s="47"/>
      <c r="WN21" s="47"/>
      <c r="WO21" s="47"/>
      <c r="WP21" s="47"/>
      <c r="WQ21" s="47"/>
      <c r="WR21" s="47"/>
      <c r="WS21" s="47"/>
      <c r="WT21" s="47"/>
      <c r="WU21" s="47"/>
      <c r="WV21" s="47"/>
      <c r="WW21" s="47"/>
      <c r="WX21" s="47"/>
      <c r="WY21" s="47"/>
      <c r="WZ21" s="47"/>
      <c r="XA21" s="47"/>
      <c r="XB21" s="47"/>
      <c r="XC21" s="47"/>
      <c r="XD21" s="47"/>
      <c r="XE21" s="47"/>
      <c r="XF21" s="47"/>
      <c r="XG21" s="47"/>
      <c r="XH21" s="47"/>
      <c r="XI21" s="47"/>
      <c r="XJ21" s="47"/>
      <c r="XK21" s="47"/>
      <c r="XL21" s="47"/>
      <c r="XM21" s="47"/>
      <c r="XN21" s="47"/>
      <c r="XO21" s="47"/>
      <c r="XP21" s="47"/>
      <c r="XQ21" s="47"/>
      <c r="XR21" s="47"/>
      <c r="XS21" s="47"/>
      <c r="XT21" s="47"/>
      <c r="XU21" s="47"/>
      <c r="XV21" s="47"/>
      <c r="XW21" s="47"/>
      <c r="XX21" s="47"/>
      <c r="XY21" s="47"/>
      <c r="XZ21" s="47"/>
      <c r="YA21" s="47"/>
      <c r="YB21" s="47"/>
      <c r="YC21" s="47"/>
      <c r="YD21" s="47"/>
      <c r="YE21" s="47"/>
      <c r="YF21" s="47"/>
      <c r="YG21" s="47"/>
      <c r="YH21" s="47"/>
      <c r="YI21" s="47"/>
      <c r="YJ21" s="47"/>
      <c r="YK21" s="47"/>
      <c r="YL21" s="47"/>
      <c r="YM21" s="47"/>
      <c r="YN21" s="47"/>
      <c r="YO21" s="47"/>
      <c r="YP21" s="47"/>
      <c r="YQ21" s="47"/>
      <c r="YR21" s="47"/>
      <c r="YS21" s="47"/>
      <c r="YT21" s="47"/>
      <c r="YU21" s="47"/>
      <c r="YV21" s="47"/>
      <c r="YW21" s="47"/>
      <c r="YX21" s="47"/>
      <c r="YY21" s="47"/>
      <c r="YZ21" s="47"/>
      <c r="ZA21" s="47"/>
      <c r="ZB21" s="47"/>
      <c r="ZC21" s="47"/>
      <c r="ZD21" s="47"/>
      <c r="ZE21" s="47"/>
      <c r="ZF21" s="47"/>
      <c r="ZG21" s="47"/>
      <c r="ZH21" s="47"/>
      <c r="ZI21" s="47"/>
      <c r="ZJ21" s="47"/>
      <c r="ZK21" s="47"/>
      <c r="ZL21" s="47"/>
      <c r="ZM21" s="47"/>
      <c r="ZN21" s="47"/>
      <c r="ZO21" s="47"/>
      <c r="ZP21" s="47"/>
      <c r="ZQ21" s="47"/>
      <c r="ZR21" s="47"/>
      <c r="ZS21" s="47"/>
      <c r="ZT21" s="47"/>
      <c r="ZU21" s="47"/>
      <c r="ZV21" s="47"/>
      <c r="ZW21" s="47"/>
      <c r="ZX21" s="47"/>
      <c r="ZY21" s="47"/>
      <c r="ZZ21" s="47"/>
      <c r="AAA21" s="47"/>
      <c r="AAB21" s="47"/>
      <c r="AAC21" s="47"/>
      <c r="AAD21" s="47"/>
      <c r="AAE21" s="47"/>
      <c r="AAF21" s="47"/>
      <c r="AAG21" s="47"/>
      <c r="AAH21" s="47"/>
      <c r="AAI21" s="47"/>
      <c r="AAJ21" s="47"/>
      <c r="AAK21" s="47"/>
      <c r="AAL21" s="47"/>
      <c r="AAM21" s="47"/>
      <c r="AAN21" s="47"/>
      <c r="AAO21" s="47"/>
      <c r="AAP21" s="47"/>
      <c r="AAQ21" s="47"/>
      <c r="AAR21" s="47"/>
      <c r="AAS21" s="47"/>
      <c r="AAT21" s="47"/>
      <c r="AAU21" s="47"/>
      <c r="AAV21" s="47"/>
      <c r="AAW21" s="47"/>
      <c r="AAX21" s="47"/>
      <c r="AAY21" s="47"/>
      <c r="AAZ21" s="47"/>
      <c r="ABA21" s="47"/>
      <c r="ABB21" s="47"/>
      <c r="ABC21" s="47"/>
      <c r="ABD21" s="47"/>
      <c r="ABE21" s="47"/>
      <c r="ABF21" s="47"/>
      <c r="ABG21" s="47"/>
      <c r="ABH21" s="47"/>
      <c r="ABI21" s="47"/>
      <c r="ABJ21" s="47"/>
      <c r="ABK21" s="47"/>
    </row>
    <row r="22" spans="1:739" outlineLevel="1" x14ac:dyDescent="0.3">
      <c r="A22" s="23" t="s">
        <v>50</v>
      </c>
      <c r="B22" s="24" t="s">
        <v>20</v>
      </c>
      <c r="C22" s="25">
        <v>508770.23</v>
      </c>
      <c r="D22" s="25">
        <v>445674</v>
      </c>
      <c r="E22" s="25">
        <f>385000+14000+4500+7500+9998+5000+10743.63+50000-15000</f>
        <v>471741.63</v>
      </c>
      <c r="F22" s="63">
        <v>605843.72</v>
      </c>
      <c r="G22" s="26">
        <f t="shared" si="0"/>
        <v>1.1908002557460957</v>
      </c>
      <c r="H22" s="26">
        <f t="shared" si="1"/>
        <v>1.2842702052816495</v>
      </c>
      <c r="I22" s="25">
        <v>643187.74</v>
      </c>
      <c r="J22" s="25">
        <v>471674.42</v>
      </c>
      <c r="K22" s="25">
        <v>529647.5</v>
      </c>
      <c r="L22" s="40">
        <f t="shared" si="6"/>
        <v>653590.66</v>
      </c>
      <c r="M22" s="50">
        <f t="shared" si="2"/>
        <v>47746.940000000061</v>
      </c>
      <c r="N22" s="27">
        <f t="shared" si="3"/>
        <v>1.0161740023216239</v>
      </c>
      <c r="O22" s="27">
        <f t="shared" si="4"/>
        <v>1.2340106580319929</v>
      </c>
      <c r="P22" s="27"/>
      <c r="Q22" s="27">
        <v>68.67</v>
      </c>
      <c r="R22" s="27">
        <v>129750</v>
      </c>
      <c r="S22" s="27">
        <v>391600</v>
      </c>
      <c r="T22" s="27"/>
      <c r="U22" s="27">
        <f>38266.48+25000+6866+2500+17000+15000</f>
        <v>104632.48000000001</v>
      </c>
      <c r="V22" s="27">
        <v>7165.02</v>
      </c>
      <c r="W22" s="27"/>
      <c r="X22" s="27"/>
      <c r="Y22" s="27">
        <f>20374.49</f>
        <v>20374.490000000002</v>
      </c>
    </row>
    <row r="23" spans="1:739" outlineLevel="1" x14ac:dyDescent="0.3">
      <c r="A23" s="23" t="s">
        <v>51</v>
      </c>
      <c r="B23" s="24" t="s">
        <v>52</v>
      </c>
      <c r="C23" s="25">
        <v>53637.57</v>
      </c>
      <c r="D23" s="25">
        <v>70443</v>
      </c>
      <c r="E23" s="25">
        <v>78202.5</v>
      </c>
      <c r="F23" s="66">
        <v>78202.5</v>
      </c>
      <c r="G23" s="26">
        <f t="shared" si="0"/>
        <v>1.4579799196719763</v>
      </c>
      <c r="H23" s="26">
        <f t="shared" si="1"/>
        <v>1</v>
      </c>
      <c r="I23" s="25">
        <v>0</v>
      </c>
      <c r="J23" s="25">
        <v>70442.540000000008</v>
      </c>
      <c r="K23" s="25">
        <v>78202.5</v>
      </c>
      <c r="L23" s="40">
        <f t="shared" si="6"/>
        <v>0</v>
      </c>
      <c r="M23" s="50">
        <f t="shared" si="2"/>
        <v>-78202.5</v>
      </c>
      <c r="N23" s="27"/>
      <c r="O23" s="27">
        <f t="shared" si="4"/>
        <v>0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739" s="22" customFormat="1" x14ac:dyDescent="0.3">
      <c r="A24" s="17" t="s">
        <v>53</v>
      </c>
      <c r="B24" s="18" t="s">
        <v>22</v>
      </c>
      <c r="C24" s="19">
        <v>22492.899999999998</v>
      </c>
      <c r="D24" s="19">
        <v>20555.439999999999</v>
      </c>
      <c r="E24" s="19">
        <f>SUM(E25:E27)</f>
        <v>37542.94</v>
      </c>
      <c r="F24" s="39">
        <f>SUM(F25:F27)</f>
        <v>31473.51</v>
      </c>
      <c r="G24" s="20">
        <f t="shared" si="0"/>
        <v>1.3992642122625363</v>
      </c>
      <c r="H24" s="20">
        <f t="shared" si="1"/>
        <v>0.83833365207945876</v>
      </c>
      <c r="I24" s="19">
        <v>21264.18</v>
      </c>
      <c r="J24" s="19">
        <v>19064.18</v>
      </c>
      <c r="K24" s="19">
        <v>21887.41</v>
      </c>
      <c r="L24" s="39">
        <f t="shared" si="6"/>
        <v>23226.120000000003</v>
      </c>
      <c r="M24" s="53">
        <f t="shared" si="2"/>
        <v>-8247.3899999999958</v>
      </c>
      <c r="N24" s="21">
        <f t="shared" si="3"/>
        <v>1.0922650203299635</v>
      </c>
      <c r="O24" s="21">
        <f t="shared" si="4"/>
        <v>1.0611634725168488</v>
      </c>
      <c r="P24" s="39">
        <f>SUM(P25:P27)</f>
        <v>0</v>
      </c>
      <c r="Q24" s="39">
        <f t="shared" ref="Q24:Y24" si="12">SUM(Q25:Q27)</f>
        <v>19176.2</v>
      </c>
      <c r="R24" s="39">
        <f t="shared" si="12"/>
        <v>0</v>
      </c>
      <c r="S24" s="39">
        <f t="shared" si="12"/>
        <v>0</v>
      </c>
      <c r="T24" s="39">
        <f t="shared" si="12"/>
        <v>0</v>
      </c>
      <c r="U24" s="39">
        <f t="shared" si="12"/>
        <v>3000</v>
      </c>
      <c r="V24" s="39">
        <f t="shared" si="12"/>
        <v>0</v>
      </c>
      <c r="W24" s="39">
        <f t="shared" si="12"/>
        <v>0</v>
      </c>
      <c r="X24" s="39">
        <f t="shared" si="12"/>
        <v>0</v>
      </c>
      <c r="Y24" s="39">
        <f t="shared" si="12"/>
        <v>1049.92</v>
      </c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  <c r="IX24" s="47"/>
      <c r="IY24" s="47"/>
      <c r="IZ24" s="47"/>
      <c r="JA24" s="47"/>
      <c r="JB24" s="47"/>
      <c r="JC24" s="47"/>
      <c r="JD24" s="47"/>
      <c r="JE24" s="47"/>
      <c r="JF24" s="47"/>
      <c r="JG24" s="47"/>
      <c r="JH24" s="47"/>
      <c r="JI24" s="47"/>
      <c r="JJ24" s="47"/>
      <c r="JK24" s="47"/>
      <c r="JL24" s="47"/>
      <c r="JM24" s="47"/>
      <c r="JN24" s="47"/>
      <c r="JO24" s="47"/>
      <c r="JP24" s="47"/>
      <c r="JQ24" s="47"/>
      <c r="JR24" s="47"/>
      <c r="JS24" s="47"/>
      <c r="JT24" s="47"/>
      <c r="JU24" s="47"/>
      <c r="JV24" s="47"/>
      <c r="JW24" s="47"/>
      <c r="JX24" s="47"/>
      <c r="JY24" s="47"/>
      <c r="JZ24" s="47"/>
      <c r="KA24" s="47"/>
      <c r="KB24" s="47"/>
      <c r="KC24" s="47"/>
      <c r="KD24" s="47"/>
      <c r="KE24" s="47"/>
      <c r="KF24" s="47"/>
      <c r="KG24" s="47"/>
      <c r="KH24" s="47"/>
      <c r="KI24" s="47"/>
      <c r="KJ24" s="47"/>
      <c r="KK24" s="47"/>
      <c r="KL24" s="47"/>
      <c r="KM24" s="47"/>
      <c r="KN24" s="47"/>
      <c r="KO24" s="47"/>
      <c r="KP24" s="47"/>
      <c r="KQ24" s="47"/>
      <c r="KR24" s="47"/>
      <c r="KS24" s="47"/>
      <c r="KT24" s="47"/>
      <c r="KU24" s="47"/>
      <c r="KV24" s="47"/>
      <c r="KW24" s="47"/>
      <c r="KX24" s="47"/>
      <c r="KY24" s="47"/>
      <c r="KZ24" s="47"/>
      <c r="LA24" s="47"/>
      <c r="LB24" s="47"/>
      <c r="LC24" s="47"/>
      <c r="LD24" s="47"/>
      <c r="LE24" s="47"/>
      <c r="LF24" s="47"/>
      <c r="LG24" s="47"/>
      <c r="LH24" s="47"/>
      <c r="LI24" s="47"/>
      <c r="LJ24" s="47"/>
      <c r="LK24" s="47"/>
      <c r="LL24" s="47"/>
      <c r="LM24" s="47"/>
      <c r="LN24" s="47"/>
      <c r="LO24" s="47"/>
      <c r="LP24" s="47"/>
      <c r="LQ24" s="47"/>
      <c r="LR24" s="47"/>
      <c r="LS24" s="47"/>
      <c r="LT24" s="47"/>
      <c r="LU24" s="47"/>
      <c r="LV24" s="47"/>
      <c r="LW24" s="47"/>
      <c r="LX24" s="47"/>
      <c r="LY24" s="47"/>
      <c r="LZ24" s="47"/>
      <c r="MA24" s="47"/>
      <c r="MB24" s="47"/>
      <c r="MC24" s="47"/>
      <c r="MD24" s="47"/>
      <c r="ME24" s="47"/>
      <c r="MF24" s="47"/>
      <c r="MG24" s="47"/>
      <c r="MH24" s="47"/>
      <c r="MI24" s="47"/>
      <c r="MJ24" s="47"/>
      <c r="MK24" s="47"/>
      <c r="ML24" s="47"/>
      <c r="MM24" s="47"/>
      <c r="MN24" s="47"/>
      <c r="MO24" s="47"/>
      <c r="MP24" s="47"/>
      <c r="MQ24" s="47"/>
      <c r="MR24" s="47"/>
      <c r="MS24" s="47"/>
      <c r="MT24" s="47"/>
      <c r="MU24" s="47"/>
      <c r="MV24" s="47"/>
      <c r="MW24" s="47"/>
      <c r="MX24" s="47"/>
      <c r="MY24" s="47"/>
      <c r="MZ24" s="47"/>
      <c r="NA24" s="47"/>
      <c r="NB24" s="47"/>
      <c r="NC24" s="47"/>
      <c r="ND24" s="47"/>
      <c r="NE24" s="47"/>
      <c r="NF24" s="47"/>
      <c r="NG24" s="47"/>
      <c r="NH24" s="47"/>
      <c r="NI24" s="47"/>
      <c r="NJ24" s="47"/>
      <c r="NK24" s="47"/>
      <c r="NL24" s="47"/>
      <c r="NM24" s="47"/>
      <c r="NN24" s="47"/>
      <c r="NO24" s="47"/>
      <c r="NP24" s="47"/>
      <c r="NQ24" s="47"/>
      <c r="NR24" s="47"/>
      <c r="NS24" s="47"/>
      <c r="NT24" s="47"/>
      <c r="NU24" s="47"/>
      <c r="NV24" s="47"/>
      <c r="NW24" s="47"/>
      <c r="NX24" s="47"/>
      <c r="NY24" s="47"/>
      <c r="NZ24" s="47"/>
      <c r="OA24" s="47"/>
      <c r="OB24" s="47"/>
      <c r="OC24" s="47"/>
      <c r="OD24" s="47"/>
      <c r="OE24" s="47"/>
      <c r="OF24" s="47"/>
      <c r="OG24" s="47"/>
      <c r="OH24" s="47"/>
      <c r="OI24" s="47"/>
      <c r="OJ24" s="47"/>
      <c r="OK24" s="47"/>
      <c r="OL24" s="47"/>
      <c r="OM24" s="47"/>
      <c r="ON24" s="47"/>
      <c r="OO24" s="47"/>
      <c r="OP24" s="47"/>
      <c r="OQ24" s="47"/>
      <c r="OR24" s="47"/>
      <c r="OS24" s="47"/>
      <c r="OT24" s="47"/>
      <c r="OU24" s="47"/>
      <c r="OV24" s="47"/>
      <c r="OW24" s="47"/>
      <c r="OX24" s="47"/>
      <c r="OY24" s="47"/>
      <c r="OZ24" s="47"/>
      <c r="PA24" s="47"/>
      <c r="PB24" s="47"/>
      <c r="PC24" s="47"/>
      <c r="PD24" s="47"/>
      <c r="PE24" s="47"/>
      <c r="PF24" s="47"/>
      <c r="PG24" s="47"/>
      <c r="PH24" s="47"/>
      <c r="PI24" s="47"/>
      <c r="PJ24" s="47"/>
      <c r="PK24" s="47"/>
      <c r="PL24" s="47"/>
      <c r="PM24" s="47"/>
      <c r="PN24" s="47"/>
      <c r="PO24" s="47"/>
      <c r="PP24" s="47"/>
      <c r="PQ24" s="47"/>
      <c r="PR24" s="47"/>
      <c r="PS24" s="47"/>
      <c r="PT24" s="47"/>
      <c r="PU24" s="47"/>
      <c r="PV24" s="47"/>
      <c r="PW24" s="47"/>
      <c r="PX24" s="47"/>
      <c r="PY24" s="47"/>
      <c r="PZ24" s="47"/>
      <c r="QA24" s="47"/>
      <c r="QB24" s="47"/>
      <c r="QC24" s="47"/>
      <c r="QD24" s="47"/>
      <c r="QE24" s="47"/>
      <c r="QF24" s="47"/>
      <c r="QG24" s="47"/>
      <c r="QH24" s="47"/>
      <c r="QI24" s="47"/>
      <c r="QJ24" s="47"/>
      <c r="QK24" s="47"/>
      <c r="QL24" s="47"/>
      <c r="QM24" s="47"/>
      <c r="QN24" s="47"/>
      <c r="QO24" s="47"/>
      <c r="QP24" s="47"/>
      <c r="QQ24" s="47"/>
      <c r="QR24" s="47"/>
      <c r="QS24" s="47"/>
      <c r="QT24" s="47"/>
      <c r="QU24" s="47"/>
      <c r="QV24" s="47"/>
      <c r="QW24" s="47"/>
      <c r="QX24" s="47"/>
      <c r="QY24" s="47"/>
      <c r="QZ24" s="47"/>
      <c r="RA24" s="47"/>
      <c r="RB24" s="47"/>
      <c r="RC24" s="47"/>
      <c r="RD24" s="47"/>
      <c r="RE24" s="47"/>
      <c r="RF24" s="47"/>
      <c r="RG24" s="47"/>
      <c r="RH24" s="47"/>
      <c r="RI24" s="47"/>
      <c r="RJ24" s="47"/>
      <c r="RK24" s="47"/>
      <c r="RL24" s="47"/>
      <c r="RM24" s="47"/>
      <c r="RN24" s="47"/>
      <c r="RO24" s="47"/>
      <c r="RP24" s="47"/>
      <c r="RQ24" s="47"/>
      <c r="RR24" s="47"/>
      <c r="RS24" s="47"/>
      <c r="RT24" s="47"/>
      <c r="RU24" s="47"/>
      <c r="RV24" s="47"/>
      <c r="RW24" s="47"/>
      <c r="RX24" s="47"/>
      <c r="RY24" s="47"/>
      <c r="RZ24" s="47"/>
      <c r="SA24" s="47"/>
      <c r="SB24" s="47"/>
      <c r="SC24" s="47"/>
      <c r="SD24" s="47"/>
      <c r="SE24" s="47"/>
      <c r="SF24" s="47"/>
      <c r="SG24" s="47"/>
      <c r="SH24" s="47"/>
      <c r="SI24" s="47"/>
      <c r="SJ24" s="47"/>
      <c r="SK24" s="47"/>
      <c r="SL24" s="47"/>
      <c r="SM24" s="47"/>
      <c r="SN24" s="47"/>
      <c r="SO24" s="47"/>
      <c r="SP24" s="47"/>
      <c r="SQ24" s="47"/>
      <c r="SR24" s="47"/>
      <c r="SS24" s="47"/>
      <c r="ST24" s="47"/>
      <c r="SU24" s="47"/>
      <c r="SV24" s="47"/>
      <c r="SW24" s="47"/>
      <c r="SX24" s="47"/>
      <c r="SY24" s="47"/>
      <c r="SZ24" s="47"/>
      <c r="TA24" s="47"/>
      <c r="TB24" s="47"/>
      <c r="TC24" s="47"/>
      <c r="TD24" s="47"/>
      <c r="TE24" s="47"/>
      <c r="TF24" s="47"/>
      <c r="TG24" s="47"/>
      <c r="TH24" s="47"/>
      <c r="TI24" s="47"/>
      <c r="TJ24" s="47"/>
      <c r="TK24" s="47"/>
      <c r="TL24" s="47"/>
      <c r="TM24" s="47"/>
      <c r="TN24" s="47"/>
      <c r="TO24" s="47"/>
      <c r="TP24" s="47"/>
      <c r="TQ24" s="47"/>
      <c r="TR24" s="47"/>
      <c r="TS24" s="47"/>
      <c r="TT24" s="47"/>
      <c r="TU24" s="47"/>
      <c r="TV24" s="47"/>
      <c r="TW24" s="47"/>
      <c r="TX24" s="47"/>
      <c r="TY24" s="47"/>
      <c r="TZ24" s="47"/>
      <c r="UA24" s="47"/>
      <c r="UB24" s="47"/>
      <c r="UC24" s="47"/>
      <c r="UD24" s="47"/>
      <c r="UE24" s="47"/>
      <c r="UF24" s="47"/>
      <c r="UG24" s="47"/>
      <c r="UH24" s="47"/>
      <c r="UI24" s="47"/>
      <c r="UJ24" s="47"/>
      <c r="UK24" s="47"/>
      <c r="UL24" s="47"/>
      <c r="UM24" s="47"/>
      <c r="UN24" s="47"/>
      <c r="UO24" s="47"/>
      <c r="UP24" s="47"/>
      <c r="UQ24" s="47"/>
      <c r="UR24" s="47"/>
      <c r="US24" s="47"/>
      <c r="UT24" s="47"/>
      <c r="UU24" s="47"/>
      <c r="UV24" s="47"/>
      <c r="UW24" s="47"/>
      <c r="UX24" s="47"/>
      <c r="UY24" s="47"/>
      <c r="UZ24" s="47"/>
      <c r="VA24" s="47"/>
      <c r="VB24" s="47"/>
      <c r="VC24" s="47"/>
      <c r="VD24" s="47"/>
      <c r="VE24" s="47"/>
      <c r="VF24" s="47"/>
      <c r="VG24" s="47"/>
      <c r="VH24" s="47"/>
      <c r="VI24" s="47"/>
      <c r="VJ24" s="47"/>
      <c r="VK24" s="47"/>
      <c r="VL24" s="47"/>
      <c r="VM24" s="47"/>
      <c r="VN24" s="47"/>
      <c r="VO24" s="47"/>
      <c r="VP24" s="47"/>
      <c r="VQ24" s="47"/>
      <c r="VR24" s="47"/>
      <c r="VS24" s="47"/>
      <c r="VT24" s="47"/>
      <c r="VU24" s="47"/>
      <c r="VV24" s="47"/>
      <c r="VW24" s="47"/>
      <c r="VX24" s="47"/>
      <c r="VY24" s="47"/>
      <c r="VZ24" s="47"/>
      <c r="WA24" s="47"/>
      <c r="WB24" s="47"/>
      <c r="WC24" s="47"/>
      <c r="WD24" s="47"/>
      <c r="WE24" s="47"/>
      <c r="WF24" s="47"/>
      <c r="WG24" s="47"/>
      <c r="WH24" s="47"/>
      <c r="WI24" s="47"/>
      <c r="WJ24" s="47"/>
      <c r="WK24" s="47"/>
      <c r="WL24" s="47"/>
      <c r="WM24" s="47"/>
      <c r="WN24" s="47"/>
      <c r="WO24" s="47"/>
      <c r="WP24" s="47"/>
      <c r="WQ24" s="47"/>
      <c r="WR24" s="47"/>
      <c r="WS24" s="47"/>
      <c r="WT24" s="47"/>
      <c r="WU24" s="47"/>
      <c r="WV24" s="47"/>
      <c r="WW24" s="47"/>
      <c r="WX24" s="47"/>
      <c r="WY24" s="47"/>
      <c r="WZ24" s="47"/>
      <c r="XA24" s="47"/>
      <c r="XB24" s="47"/>
      <c r="XC24" s="47"/>
      <c r="XD24" s="47"/>
      <c r="XE24" s="47"/>
      <c r="XF24" s="47"/>
      <c r="XG24" s="47"/>
      <c r="XH24" s="47"/>
      <c r="XI24" s="47"/>
      <c r="XJ24" s="47"/>
      <c r="XK24" s="47"/>
      <c r="XL24" s="47"/>
      <c r="XM24" s="47"/>
      <c r="XN24" s="47"/>
      <c r="XO24" s="47"/>
      <c r="XP24" s="47"/>
      <c r="XQ24" s="47"/>
      <c r="XR24" s="47"/>
      <c r="XS24" s="47"/>
      <c r="XT24" s="47"/>
      <c r="XU24" s="47"/>
      <c r="XV24" s="47"/>
      <c r="XW24" s="47"/>
      <c r="XX24" s="47"/>
      <c r="XY24" s="47"/>
      <c r="XZ24" s="47"/>
      <c r="YA24" s="47"/>
      <c r="YB24" s="47"/>
      <c r="YC24" s="47"/>
      <c r="YD24" s="47"/>
      <c r="YE24" s="47"/>
      <c r="YF24" s="47"/>
      <c r="YG24" s="47"/>
      <c r="YH24" s="47"/>
      <c r="YI24" s="47"/>
      <c r="YJ24" s="47"/>
      <c r="YK24" s="47"/>
      <c r="YL24" s="47"/>
      <c r="YM24" s="47"/>
      <c r="YN24" s="47"/>
      <c r="YO24" s="47"/>
      <c r="YP24" s="47"/>
      <c r="YQ24" s="47"/>
      <c r="YR24" s="47"/>
      <c r="YS24" s="47"/>
      <c r="YT24" s="47"/>
      <c r="YU24" s="47"/>
      <c r="YV24" s="47"/>
      <c r="YW24" s="47"/>
      <c r="YX24" s="47"/>
      <c r="YY24" s="47"/>
      <c r="YZ24" s="47"/>
      <c r="ZA24" s="47"/>
      <c r="ZB24" s="47"/>
      <c r="ZC24" s="47"/>
      <c r="ZD24" s="47"/>
      <c r="ZE24" s="47"/>
      <c r="ZF24" s="47"/>
      <c r="ZG24" s="47"/>
      <c r="ZH24" s="47"/>
      <c r="ZI24" s="47"/>
      <c r="ZJ24" s="47"/>
      <c r="ZK24" s="47"/>
      <c r="ZL24" s="47"/>
      <c r="ZM24" s="47"/>
      <c r="ZN24" s="47"/>
      <c r="ZO24" s="47"/>
      <c r="ZP24" s="47"/>
      <c r="ZQ24" s="47"/>
      <c r="ZR24" s="47"/>
      <c r="ZS24" s="47"/>
      <c r="ZT24" s="47"/>
      <c r="ZU24" s="47"/>
      <c r="ZV24" s="47"/>
      <c r="ZW24" s="47"/>
      <c r="ZX24" s="47"/>
      <c r="ZY24" s="47"/>
      <c r="ZZ24" s="47"/>
      <c r="AAA24" s="47"/>
      <c r="AAB24" s="47"/>
      <c r="AAC24" s="47"/>
      <c r="AAD24" s="47"/>
      <c r="AAE24" s="47"/>
      <c r="AAF24" s="47"/>
      <c r="AAG24" s="47"/>
      <c r="AAH24" s="47"/>
      <c r="AAI24" s="47"/>
      <c r="AAJ24" s="47"/>
      <c r="AAK24" s="47"/>
      <c r="AAL24" s="47"/>
      <c r="AAM24" s="47"/>
      <c r="AAN24" s="47"/>
      <c r="AAO24" s="47"/>
      <c r="AAP24" s="47"/>
      <c r="AAQ24" s="47"/>
      <c r="AAR24" s="47"/>
      <c r="AAS24" s="47"/>
      <c r="AAT24" s="47"/>
      <c r="AAU24" s="47"/>
      <c r="AAV24" s="47"/>
      <c r="AAW24" s="47"/>
      <c r="AAX24" s="47"/>
      <c r="AAY24" s="47"/>
      <c r="AAZ24" s="47"/>
      <c r="ABA24" s="47"/>
      <c r="ABB24" s="47"/>
      <c r="ABC24" s="47"/>
      <c r="ABD24" s="47"/>
      <c r="ABE24" s="47"/>
      <c r="ABF24" s="47"/>
      <c r="ABG24" s="47"/>
      <c r="ABH24" s="47"/>
      <c r="ABI24" s="47"/>
      <c r="ABJ24" s="47"/>
      <c r="ABK24" s="47"/>
    </row>
    <row r="25" spans="1:739" outlineLevel="1" x14ac:dyDescent="0.3">
      <c r="A25" s="23" t="s">
        <v>54</v>
      </c>
      <c r="B25" s="24" t="s">
        <v>55</v>
      </c>
      <c r="C25" s="25">
        <v>19937.87</v>
      </c>
      <c r="D25" s="25">
        <v>18000</v>
      </c>
      <c r="E25" s="25">
        <v>35000</v>
      </c>
      <c r="F25" s="40">
        <v>30930.57</v>
      </c>
      <c r="G25" s="26">
        <f t="shared" si="0"/>
        <v>1.5513477618221003</v>
      </c>
      <c r="H25" s="26">
        <f t="shared" si="1"/>
        <v>0.88373057142857137</v>
      </c>
      <c r="I25" s="25">
        <v>20400</v>
      </c>
      <c r="J25" s="25">
        <v>18200</v>
      </c>
      <c r="K25" s="25">
        <v>20901.61</v>
      </c>
      <c r="L25" s="40">
        <f t="shared" si="6"/>
        <v>22176.2</v>
      </c>
      <c r="M25" s="50">
        <f t="shared" si="2"/>
        <v>-8754.369999999999</v>
      </c>
      <c r="N25" s="27">
        <f t="shared" si="3"/>
        <v>1.0870686274509804</v>
      </c>
      <c r="O25" s="27">
        <f t="shared" si="4"/>
        <v>1.0609804699255225</v>
      </c>
      <c r="P25" s="27"/>
      <c r="Q25" s="27">
        <f>19126.2+50</f>
        <v>19176.2</v>
      </c>
      <c r="R25" s="27"/>
      <c r="S25" s="27"/>
      <c r="T25" s="27"/>
      <c r="U25" s="27">
        <v>3000</v>
      </c>
      <c r="V25" s="27"/>
      <c r="W25" s="27"/>
      <c r="X25" s="27"/>
      <c r="Y25" s="27"/>
    </row>
    <row r="26" spans="1:739" outlineLevel="1" x14ac:dyDescent="0.3">
      <c r="A26" s="23" t="s">
        <v>56</v>
      </c>
      <c r="B26" s="24" t="s">
        <v>57</v>
      </c>
      <c r="C26" s="25">
        <v>2262.59</v>
      </c>
      <c r="D26" s="25">
        <v>2263</v>
      </c>
      <c r="E26" s="25">
        <v>2263.14</v>
      </c>
      <c r="F26" s="40">
        <v>263.14</v>
      </c>
      <c r="G26" s="26">
        <f t="shared" si="0"/>
        <v>0.11630034606358199</v>
      </c>
      <c r="H26" s="26">
        <f t="shared" si="1"/>
        <v>0.11627208215134724</v>
      </c>
      <c r="I26" s="25">
        <v>432.09</v>
      </c>
      <c r="J26" s="25">
        <v>432.09</v>
      </c>
      <c r="K26" s="25">
        <v>492.9</v>
      </c>
      <c r="L26" s="40">
        <f t="shared" si="6"/>
        <v>554.14</v>
      </c>
      <c r="M26" s="50">
        <f t="shared" si="2"/>
        <v>291</v>
      </c>
      <c r="N26" s="27">
        <f t="shared" si="3"/>
        <v>1.2824643014186861</v>
      </c>
      <c r="O26" s="27">
        <f t="shared" si="4"/>
        <v>1.1242442686143235</v>
      </c>
      <c r="P26" s="27"/>
      <c r="Q26" s="27"/>
      <c r="R26" s="27"/>
      <c r="S26" s="27"/>
      <c r="T26" s="27"/>
      <c r="U26" s="27"/>
      <c r="V26" s="27"/>
      <c r="W26" s="27"/>
      <c r="X26" s="27"/>
      <c r="Y26" s="27">
        <v>554.14</v>
      </c>
    </row>
    <row r="27" spans="1:739" outlineLevel="1" x14ac:dyDescent="0.3">
      <c r="A27" s="23" t="s">
        <v>58</v>
      </c>
      <c r="B27" s="24" t="s">
        <v>59</v>
      </c>
      <c r="C27" s="25">
        <v>292.44</v>
      </c>
      <c r="D27" s="25">
        <v>292.44</v>
      </c>
      <c r="E27" s="25">
        <v>279.8</v>
      </c>
      <c r="F27" s="66">
        <v>279.8</v>
      </c>
      <c r="G27" s="26">
        <f t="shared" si="0"/>
        <v>0.95677745862399133</v>
      </c>
      <c r="H27" s="26">
        <f t="shared" si="1"/>
        <v>1</v>
      </c>
      <c r="I27" s="25">
        <v>432.09</v>
      </c>
      <c r="J27" s="25">
        <v>432.09</v>
      </c>
      <c r="K27" s="25">
        <v>492.9</v>
      </c>
      <c r="L27" s="40">
        <f t="shared" si="6"/>
        <v>495.78</v>
      </c>
      <c r="M27" s="50">
        <f t="shared" si="2"/>
        <v>215.97999999999996</v>
      </c>
      <c r="N27" s="27">
        <f t="shared" si="3"/>
        <v>1.1473998472540443</v>
      </c>
      <c r="O27" s="27">
        <f t="shared" si="4"/>
        <v>1.0058429701765064</v>
      </c>
      <c r="P27" s="27"/>
      <c r="Q27" s="27"/>
      <c r="R27" s="27"/>
      <c r="S27" s="27"/>
      <c r="T27" s="27"/>
      <c r="U27" s="27"/>
      <c r="V27" s="27"/>
      <c r="W27" s="27"/>
      <c r="X27" s="27"/>
      <c r="Y27" s="27">
        <v>495.78</v>
      </c>
    </row>
    <row r="28" spans="1:739" s="22" customFormat="1" x14ac:dyDescent="0.3">
      <c r="A28" s="17" t="s">
        <v>60</v>
      </c>
      <c r="B28" s="18" t="s">
        <v>19</v>
      </c>
      <c r="C28" s="19">
        <v>95251.260000000009</v>
      </c>
      <c r="D28" s="19">
        <v>45969.399999999994</v>
      </c>
      <c r="E28" s="19">
        <f>SUM(E29:E34)</f>
        <v>53272.15</v>
      </c>
      <c r="F28" s="39">
        <f>SUM(F29:F34)</f>
        <v>31320.67</v>
      </c>
      <c r="G28" s="20">
        <f t="shared" si="0"/>
        <v>0.3288215819927211</v>
      </c>
      <c r="H28" s="20">
        <f t="shared" si="1"/>
        <v>0.58793703651908169</v>
      </c>
      <c r="I28" s="19">
        <v>54170.54</v>
      </c>
      <c r="J28" s="19">
        <v>14000</v>
      </c>
      <c r="K28" s="19">
        <v>16020</v>
      </c>
      <c r="L28" s="39">
        <f t="shared" si="6"/>
        <v>17201.48</v>
      </c>
      <c r="M28" s="53">
        <f t="shared" si="2"/>
        <v>-14119.189999999999</v>
      </c>
      <c r="N28" s="21">
        <f t="shared" si="3"/>
        <v>0.31754307784267977</v>
      </c>
      <c r="O28" s="21">
        <f t="shared" si="4"/>
        <v>1.0737503121098626</v>
      </c>
      <c r="P28" s="39">
        <f>SUM(P29:P34)</f>
        <v>0</v>
      </c>
      <c r="Q28" s="39">
        <f t="shared" ref="Q28:Y28" si="13">SUM(Q29:Q34)</f>
        <v>17120.599999999999</v>
      </c>
      <c r="R28" s="39">
        <f t="shared" si="13"/>
        <v>80.88</v>
      </c>
      <c r="S28" s="39">
        <f t="shared" si="13"/>
        <v>0</v>
      </c>
      <c r="T28" s="39">
        <f t="shared" si="13"/>
        <v>0</v>
      </c>
      <c r="U28" s="39">
        <f t="shared" si="13"/>
        <v>0</v>
      </c>
      <c r="V28" s="39">
        <f t="shared" si="13"/>
        <v>0</v>
      </c>
      <c r="W28" s="39">
        <f t="shared" si="13"/>
        <v>0</v>
      </c>
      <c r="X28" s="39">
        <f t="shared" si="13"/>
        <v>0</v>
      </c>
      <c r="Y28" s="39">
        <f t="shared" si="13"/>
        <v>0</v>
      </c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  <c r="IX28" s="47"/>
      <c r="IY28" s="47"/>
      <c r="IZ28" s="47"/>
      <c r="JA28" s="47"/>
      <c r="JB28" s="47"/>
      <c r="JC28" s="47"/>
      <c r="JD28" s="47"/>
      <c r="JE28" s="47"/>
      <c r="JF28" s="47"/>
      <c r="JG28" s="47"/>
      <c r="JH28" s="47"/>
      <c r="JI28" s="47"/>
      <c r="JJ28" s="47"/>
      <c r="JK28" s="47"/>
      <c r="JL28" s="47"/>
      <c r="JM28" s="47"/>
      <c r="JN28" s="47"/>
      <c r="JO28" s="47"/>
      <c r="JP28" s="47"/>
      <c r="JQ28" s="47"/>
      <c r="JR28" s="47"/>
      <c r="JS28" s="47"/>
      <c r="JT28" s="47"/>
      <c r="JU28" s="47"/>
      <c r="JV28" s="47"/>
      <c r="JW28" s="47"/>
      <c r="JX28" s="47"/>
      <c r="JY28" s="47"/>
      <c r="JZ28" s="47"/>
      <c r="KA28" s="47"/>
      <c r="KB28" s="47"/>
      <c r="KC28" s="47"/>
      <c r="KD28" s="47"/>
      <c r="KE28" s="47"/>
      <c r="KF28" s="47"/>
      <c r="KG28" s="47"/>
      <c r="KH28" s="47"/>
      <c r="KI28" s="47"/>
      <c r="KJ28" s="47"/>
      <c r="KK28" s="47"/>
      <c r="KL28" s="47"/>
      <c r="KM28" s="47"/>
      <c r="KN28" s="47"/>
      <c r="KO28" s="47"/>
      <c r="KP28" s="47"/>
      <c r="KQ28" s="47"/>
      <c r="KR28" s="47"/>
      <c r="KS28" s="47"/>
      <c r="KT28" s="47"/>
      <c r="KU28" s="47"/>
      <c r="KV28" s="47"/>
      <c r="KW28" s="47"/>
      <c r="KX28" s="47"/>
      <c r="KY28" s="47"/>
      <c r="KZ28" s="47"/>
      <c r="LA28" s="47"/>
      <c r="LB28" s="47"/>
      <c r="LC28" s="47"/>
      <c r="LD28" s="47"/>
      <c r="LE28" s="47"/>
      <c r="LF28" s="47"/>
      <c r="LG28" s="47"/>
      <c r="LH28" s="47"/>
      <c r="LI28" s="47"/>
      <c r="LJ28" s="47"/>
      <c r="LK28" s="47"/>
      <c r="LL28" s="47"/>
      <c r="LM28" s="47"/>
      <c r="LN28" s="47"/>
      <c r="LO28" s="47"/>
      <c r="LP28" s="47"/>
      <c r="LQ28" s="47"/>
      <c r="LR28" s="47"/>
      <c r="LS28" s="47"/>
      <c r="LT28" s="47"/>
      <c r="LU28" s="47"/>
      <c r="LV28" s="47"/>
      <c r="LW28" s="47"/>
      <c r="LX28" s="47"/>
      <c r="LY28" s="47"/>
      <c r="LZ28" s="47"/>
      <c r="MA28" s="47"/>
      <c r="MB28" s="47"/>
      <c r="MC28" s="47"/>
      <c r="MD28" s="47"/>
      <c r="ME28" s="47"/>
      <c r="MF28" s="47"/>
      <c r="MG28" s="47"/>
      <c r="MH28" s="47"/>
      <c r="MI28" s="47"/>
      <c r="MJ28" s="47"/>
      <c r="MK28" s="47"/>
      <c r="ML28" s="47"/>
      <c r="MM28" s="47"/>
      <c r="MN28" s="47"/>
      <c r="MO28" s="47"/>
      <c r="MP28" s="47"/>
      <c r="MQ28" s="47"/>
      <c r="MR28" s="47"/>
      <c r="MS28" s="47"/>
      <c r="MT28" s="47"/>
      <c r="MU28" s="47"/>
      <c r="MV28" s="47"/>
      <c r="MW28" s="47"/>
      <c r="MX28" s="47"/>
      <c r="MY28" s="47"/>
      <c r="MZ28" s="47"/>
      <c r="NA28" s="47"/>
      <c r="NB28" s="47"/>
      <c r="NC28" s="47"/>
      <c r="ND28" s="47"/>
      <c r="NE28" s="47"/>
      <c r="NF28" s="47"/>
      <c r="NG28" s="47"/>
      <c r="NH28" s="47"/>
      <c r="NI28" s="47"/>
      <c r="NJ28" s="47"/>
      <c r="NK28" s="47"/>
      <c r="NL28" s="47"/>
      <c r="NM28" s="47"/>
      <c r="NN28" s="47"/>
      <c r="NO28" s="47"/>
      <c r="NP28" s="47"/>
      <c r="NQ28" s="47"/>
      <c r="NR28" s="47"/>
      <c r="NS28" s="47"/>
      <c r="NT28" s="47"/>
      <c r="NU28" s="47"/>
      <c r="NV28" s="47"/>
      <c r="NW28" s="47"/>
      <c r="NX28" s="47"/>
      <c r="NY28" s="47"/>
      <c r="NZ28" s="47"/>
      <c r="OA28" s="47"/>
      <c r="OB28" s="47"/>
      <c r="OC28" s="47"/>
      <c r="OD28" s="47"/>
      <c r="OE28" s="47"/>
      <c r="OF28" s="47"/>
      <c r="OG28" s="47"/>
      <c r="OH28" s="47"/>
      <c r="OI28" s="47"/>
      <c r="OJ28" s="47"/>
      <c r="OK28" s="47"/>
      <c r="OL28" s="47"/>
      <c r="OM28" s="47"/>
      <c r="ON28" s="47"/>
      <c r="OO28" s="47"/>
      <c r="OP28" s="47"/>
      <c r="OQ28" s="47"/>
      <c r="OR28" s="47"/>
      <c r="OS28" s="47"/>
      <c r="OT28" s="47"/>
      <c r="OU28" s="47"/>
      <c r="OV28" s="47"/>
      <c r="OW28" s="47"/>
      <c r="OX28" s="47"/>
      <c r="OY28" s="47"/>
      <c r="OZ28" s="47"/>
      <c r="PA28" s="47"/>
      <c r="PB28" s="47"/>
      <c r="PC28" s="47"/>
      <c r="PD28" s="47"/>
      <c r="PE28" s="47"/>
      <c r="PF28" s="47"/>
      <c r="PG28" s="47"/>
      <c r="PH28" s="47"/>
      <c r="PI28" s="47"/>
      <c r="PJ28" s="47"/>
      <c r="PK28" s="47"/>
      <c r="PL28" s="47"/>
      <c r="PM28" s="47"/>
      <c r="PN28" s="47"/>
      <c r="PO28" s="47"/>
      <c r="PP28" s="47"/>
      <c r="PQ28" s="47"/>
      <c r="PR28" s="47"/>
      <c r="PS28" s="47"/>
      <c r="PT28" s="47"/>
      <c r="PU28" s="47"/>
      <c r="PV28" s="47"/>
      <c r="PW28" s="47"/>
      <c r="PX28" s="47"/>
      <c r="PY28" s="47"/>
      <c r="PZ28" s="47"/>
      <c r="QA28" s="47"/>
      <c r="QB28" s="47"/>
      <c r="QC28" s="47"/>
      <c r="QD28" s="47"/>
      <c r="QE28" s="47"/>
      <c r="QF28" s="47"/>
      <c r="QG28" s="47"/>
      <c r="QH28" s="47"/>
      <c r="QI28" s="47"/>
      <c r="QJ28" s="47"/>
      <c r="QK28" s="47"/>
      <c r="QL28" s="47"/>
      <c r="QM28" s="47"/>
      <c r="QN28" s="47"/>
      <c r="QO28" s="47"/>
      <c r="QP28" s="47"/>
      <c r="QQ28" s="47"/>
      <c r="QR28" s="47"/>
      <c r="QS28" s="47"/>
      <c r="QT28" s="47"/>
      <c r="QU28" s="47"/>
      <c r="QV28" s="47"/>
      <c r="QW28" s="47"/>
      <c r="QX28" s="47"/>
      <c r="QY28" s="47"/>
      <c r="QZ28" s="47"/>
      <c r="RA28" s="47"/>
      <c r="RB28" s="47"/>
      <c r="RC28" s="47"/>
      <c r="RD28" s="47"/>
      <c r="RE28" s="47"/>
      <c r="RF28" s="47"/>
      <c r="RG28" s="47"/>
      <c r="RH28" s="47"/>
      <c r="RI28" s="47"/>
      <c r="RJ28" s="47"/>
      <c r="RK28" s="47"/>
      <c r="RL28" s="47"/>
      <c r="RM28" s="47"/>
      <c r="RN28" s="47"/>
      <c r="RO28" s="47"/>
      <c r="RP28" s="47"/>
      <c r="RQ28" s="47"/>
      <c r="RR28" s="47"/>
      <c r="RS28" s="47"/>
      <c r="RT28" s="47"/>
      <c r="RU28" s="47"/>
      <c r="RV28" s="47"/>
      <c r="RW28" s="47"/>
      <c r="RX28" s="47"/>
      <c r="RY28" s="47"/>
      <c r="RZ28" s="47"/>
      <c r="SA28" s="47"/>
      <c r="SB28" s="47"/>
      <c r="SC28" s="47"/>
      <c r="SD28" s="47"/>
      <c r="SE28" s="47"/>
      <c r="SF28" s="47"/>
      <c r="SG28" s="47"/>
      <c r="SH28" s="47"/>
      <c r="SI28" s="47"/>
      <c r="SJ28" s="47"/>
      <c r="SK28" s="47"/>
      <c r="SL28" s="47"/>
      <c r="SM28" s="47"/>
      <c r="SN28" s="47"/>
      <c r="SO28" s="47"/>
      <c r="SP28" s="47"/>
      <c r="SQ28" s="47"/>
      <c r="SR28" s="47"/>
      <c r="SS28" s="47"/>
      <c r="ST28" s="47"/>
      <c r="SU28" s="47"/>
      <c r="SV28" s="47"/>
      <c r="SW28" s="47"/>
      <c r="SX28" s="47"/>
      <c r="SY28" s="47"/>
      <c r="SZ28" s="47"/>
      <c r="TA28" s="47"/>
      <c r="TB28" s="47"/>
      <c r="TC28" s="47"/>
      <c r="TD28" s="47"/>
      <c r="TE28" s="47"/>
      <c r="TF28" s="47"/>
      <c r="TG28" s="47"/>
      <c r="TH28" s="47"/>
      <c r="TI28" s="47"/>
      <c r="TJ28" s="47"/>
      <c r="TK28" s="47"/>
      <c r="TL28" s="47"/>
      <c r="TM28" s="47"/>
      <c r="TN28" s="47"/>
      <c r="TO28" s="47"/>
      <c r="TP28" s="47"/>
      <c r="TQ28" s="47"/>
      <c r="TR28" s="47"/>
      <c r="TS28" s="47"/>
      <c r="TT28" s="47"/>
      <c r="TU28" s="47"/>
      <c r="TV28" s="47"/>
      <c r="TW28" s="47"/>
      <c r="TX28" s="47"/>
      <c r="TY28" s="47"/>
      <c r="TZ28" s="47"/>
      <c r="UA28" s="47"/>
      <c r="UB28" s="47"/>
      <c r="UC28" s="47"/>
      <c r="UD28" s="47"/>
      <c r="UE28" s="47"/>
      <c r="UF28" s="47"/>
      <c r="UG28" s="47"/>
      <c r="UH28" s="47"/>
      <c r="UI28" s="47"/>
      <c r="UJ28" s="47"/>
      <c r="UK28" s="47"/>
      <c r="UL28" s="47"/>
      <c r="UM28" s="47"/>
      <c r="UN28" s="47"/>
      <c r="UO28" s="47"/>
      <c r="UP28" s="47"/>
      <c r="UQ28" s="47"/>
      <c r="UR28" s="47"/>
      <c r="US28" s="47"/>
      <c r="UT28" s="47"/>
      <c r="UU28" s="47"/>
      <c r="UV28" s="47"/>
      <c r="UW28" s="47"/>
      <c r="UX28" s="47"/>
      <c r="UY28" s="47"/>
      <c r="UZ28" s="47"/>
      <c r="VA28" s="47"/>
      <c r="VB28" s="47"/>
      <c r="VC28" s="47"/>
      <c r="VD28" s="47"/>
      <c r="VE28" s="47"/>
      <c r="VF28" s="47"/>
      <c r="VG28" s="47"/>
      <c r="VH28" s="47"/>
      <c r="VI28" s="47"/>
      <c r="VJ28" s="47"/>
      <c r="VK28" s="47"/>
      <c r="VL28" s="47"/>
      <c r="VM28" s="47"/>
      <c r="VN28" s="47"/>
      <c r="VO28" s="47"/>
      <c r="VP28" s="47"/>
      <c r="VQ28" s="47"/>
      <c r="VR28" s="47"/>
      <c r="VS28" s="47"/>
      <c r="VT28" s="47"/>
      <c r="VU28" s="47"/>
      <c r="VV28" s="47"/>
      <c r="VW28" s="47"/>
      <c r="VX28" s="47"/>
      <c r="VY28" s="47"/>
      <c r="VZ28" s="47"/>
      <c r="WA28" s="47"/>
      <c r="WB28" s="47"/>
      <c r="WC28" s="47"/>
      <c r="WD28" s="47"/>
      <c r="WE28" s="47"/>
      <c r="WF28" s="47"/>
      <c r="WG28" s="47"/>
      <c r="WH28" s="47"/>
      <c r="WI28" s="47"/>
      <c r="WJ28" s="47"/>
      <c r="WK28" s="47"/>
      <c r="WL28" s="47"/>
      <c r="WM28" s="47"/>
      <c r="WN28" s="47"/>
      <c r="WO28" s="47"/>
      <c r="WP28" s="47"/>
      <c r="WQ28" s="47"/>
      <c r="WR28" s="47"/>
      <c r="WS28" s="47"/>
      <c r="WT28" s="47"/>
      <c r="WU28" s="47"/>
      <c r="WV28" s="47"/>
      <c r="WW28" s="47"/>
      <c r="WX28" s="47"/>
      <c r="WY28" s="47"/>
      <c r="WZ28" s="47"/>
      <c r="XA28" s="47"/>
      <c r="XB28" s="47"/>
      <c r="XC28" s="47"/>
      <c r="XD28" s="47"/>
      <c r="XE28" s="47"/>
      <c r="XF28" s="47"/>
      <c r="XG28" s="47"/>
      <c r="XH28" s="47"/>
      <c r="XI28" s="47"/>
      <c r="XJ28" s="47"/>
      <c r="XK28" s="47"/>
      <c r="XL28" s="47"/>
      <c r="XM28" s="47"/>
      <c r="XN28" s="47"/>
      <c r="XO28" s="47"/>
      <c r="XP28" s="47"/>
      <c r="XQ28" s="47"/>
      <c r="XR28" s="47"/>
      <c r="XS28" s="47"/>
      <c r="XT28" s="47"/>
      <c r="XU28" s="47"/>
      <c r="XV28" s="47"/>
      <c r="XW28" s="47"/>
      <c r="XX28" s="47"/>
      <c r="XY28" s="47"/>
      <c r="XZ28" s="47"/>
      <c r="YA28" s="47"/>
      <c r="YB28" s="47"/>
      <c r="YC28" s="47"/>
      <c r="YD28" s="47"/>
      <c r="YE28" s="47"/>
      <c r="YF28" s="47"/>
      <c r="YG28" s="47"/>
      <c r="YH28" s="47"/>
      <c r="YI28" s="47"/>
      <c r="YJ28" s="47"/>
      <c r="YK28" s="47"/>
      <c r="YL28" s="47"/>
      <c r="YM28" s="47"/>
      <c r="YN28" s="47"/>
      <c r="YO28" s="47"/>
      <c r="YP28" s="47"/>
      <c r="YQ28" s="47"/>
      <c r="YR28" s="47"/>
      <c r="YS28" s="47"/>
      <c r="YT28" s="47"/>
      <c r="YU28" s="47"/>
      <c r="YV28" s="47"/>
      <c r="YW28" s="47"/>
      <c r="YX28" s="47"/>
      <c r="YY28" s="47"/>
      <c r="YZ28" s="47"/>
      <c r="ZA28" s="47"/>
      <c r="ZB28" s="47"/>
      <c r="ZC28" s="47"/>
      <c r="ZD28" s="47"/>
      <c r="ZE28" s="47"/>
      <c r="ZF28" s="47"/>
      <c r="ZG28" s="47"/>
      <c r="ZH28" s="47"/>
      <c r="ZI28" s="47"/>
      <c r="ZJ28" s="47"/>
      <c r="ZK28" s="47"/>
      <c r="ZL28" s="47"/>
      <c r="ZM28" s="47"/>
      <c r="ZN28" s="47"/>
      <c r="ZO28" s="47"/>
      <c r="ZP28" s="47"/>
      <c r="ZQ28" s="47"/>
      <c r="ZR28" s="47"/>
      <c r="ZS28" s="47"/>
      <c r="ZT28" s="47"/>
      <c r="ZU28" s="47"/>
      <c r="ZV28" s="47"/>
      <c r="ZW28" s="47"/>
      <c r="ZX28" s="47"/>
      <c r="ZY28" s="47"/>
      <c r="ZZ28" s="47"/>
      <c r="AAA28" s="47"/>
      <c r="AAB28" s="47"/>
      <c r="AAC28" s="47"/>
      <c r="AAD28" s="47"/>
      <c r="AAE28" s="47"/>
      <c r="AAF28" s="47"/>
      <c r="AAG28" s="47"/>
      <c r="AAH28" s="47"/>
      <c r="AAI28" s="47"/>
      <c r="AAJ28" s="47"/>
      <c r="AAK28" s="47"/>
      <c r="AAL28" s="47"/>
      <c r="AAM28" s="47"/>
      <c r="AAN28" s="47"/>
      <c r="AAO28" s="47"/>
      <c r="AAP28" s="47"/>
      <c r="AAQ28" s="47"/>
      <c r="AAR28" s="47"/>
      <c r="AAS28" s="47"/>
      <c r="AAT28" s="47"/>
      <c r="AAU28" s="47"/>
      <c r="AAV28" s="47"/>
      <c r="AAW28" s="47"/>
      <c r="AAX28" s="47"/>
      <c r="AAY28" s="47"/>
      <c r="AAZ28" s="47"/>
      <c r="ABA28" s="47"/>
      <c r="ABB28" s="47"/>
      <c r="ABC28" s="47"/>
      <c r="ABD28" s="47"/>
      <c r="ABE28" s="47"/>
      <c r="ABF28" s="47"/>
      <c r="ABG28" s="47"/>
      <c r="ABH28" s="47"/>
      <c r="ABI28" s="47"/>
      <c r="ABJ28" s="47"/>
      <c r="ABK28" s="47"/>
    </row>
    <row r="29" spans="1:739" outlineLevel="1" x14ac:dyDescent="0.3">
      <c r="A29" s="23" t="s">
        <v>61</v>
      </c>
      <c r="B29" s="24" t="s">
        <v>62</v>
      </c>
      <c r="C29" s="25">
        <v>988.97</v>
      </c>
      <c r="D29" s="25">
        <v>1000</v>
      </c>
      <c r="E29" s="25">
        <v>996</v>
      </c>
      <c r="F29" s="40">
        <v>996.08</v>
      </c>
      <c r="G29" s="26">
        <f t="shared" si="0"/>
        <v>1.0071892979564598</v>
      </c>
      <c r="H29" s="26">
        <f t="shared" si="1"/>
        <v>1.0000803212851406</v>
      </c>
      <c r="I29" s="25">
        <v>0</v>
      </c>
      <c r="J29" s="25">
        <v>0</v>
      </c>
      <c r="K29" s="25">
        <v>0</v>
      </c>
      <c r="L29" s="40">
        <f t="shared" si="6"/>
        <v>0</v>
      </c>
      <c r="M29" s="50">
        <f t="shared" si="2"/>
        <v>-996.08</v>
      </c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739" outlineLevel="1" x14ac:dyDescent="0.3">
      <c r="A30" s="23" t="s">
        <v>63</v>
      </c>
      <c r="B30" s="24" t="s">
        <v>64</v>
      </c>
      <c r="C30" s="25">
        <v>38557.24</v>
      </c>
      <c r="D30" s="25"/>
      <c r="E30" s="25">
        <f>103.08*12</f>
        <v>1236.96</v>
      </c>
      <c r="F30" s="40">
        <v>247.7</v>
      </c>
      <c r="G30" s="26">
        <f t="shared" si="0"/>
        <v>6.4242150112404309E-3</v>
      </c>
      <c r="H30" s="26">
        <f t="shared" si="1"/>
        <v>0.20024899754236192</v>
      </c>
      <c r="I30" s="25">
        <v>38328.880000000005</v>
      </c>
      <c r="J30" s="25">
        <v>0</v>
      </c>
      <c r="K30" s="25">
        <v>0</v>
      </c>
      <c r="L30" s="40">
        <f t="shared" si="6"/>
        <v>80.88</v>
      </c>
      <c r="M30" s="50">
        <f t="shared" ref="M30:M34" si="14">L30-F30</f>
        <v>-166.82</v>
      </c>
      <c r="N30" s="27">
        <f t="shared" si="3"/>
        <v>2.1101581888121955E-3</v>
      </c>
      <c r="O30" s="27"/>
      <c r="P30" s="27"/>
      <c r="Q30" s="27"/>
      <c r="R30" s="27">
        <v>80.88</v>
      </c>
      <c r="S30" s="27"/>
      <c r="T30" s="27"/>
      <c r="U30" s="27"/>
      <c r="V30" s="27"/>
      <c r="W30" s="27"/>
      <c r="X30" s="27"/>
      <c r="Y30" s="27"/>
    </row>
    <row r="31" spans="1:739" outlineLevel="1" x14ac:dyDescent="0.3">
      <c r="A31" s="23" t="s">
        <v>65</v>
      </c>
      <c r="B31" s="24" t="s">
        <v>66</v>
      </c>
      <c r="C31" s="25">
        <v>9906.61</v>
      </c>
      <c r="D31" s="25"/>
      <c r="E31" s="25"/>
      <c r="F31" s="40"/>
      <c r="G31" s="26">
        <f t="shared" si="0"/>
        <v>0</v>
      </c>
      <c r="H31" s="26"/>
      <c r="I31" s="25">
        <v>0</v>
      </c>
      <c r="J31" s="25">
        <v>0</v>
      </c>
      <c r="K31" s="25">
        <v>0</v>
      </c>
      <c r="L31" s="40">
        <f t="shared" si="6"/>
        <v>0</v>
      </c>
      <c r="M31" s="50">
        <f t="shared" si="14"/>
        <v>0</v>
      </c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739" outlineLevel="1" x14ac:dyDescent="0.3">
      <c r="A32" s="23" t="s">
        <v>67</v>
      </c>
      <c r="B32" s="24" t="s">
        <v>68</v>
      </c>
      <c r="C32" s="25">
        <v>44868.44</v>
      </c>
      <c r="D32" s="25">
        <v>44039.399999999994</v>
      </c>
      <c r="E32" s="25">
        <f>42923.75+3500+3685.44</f>
        <v>50109.19</v>
      </c>
      <c r="F32" s="40">
        <v>29846.89</v>
      </c>
      <c r="G32" s="26">
        <f t="shared" si="0"/>
        <v>0.6652089976830039</v>
      </c>
      <c r="H32" s="26">
        <f t="shared" si="1"/>
        <v>0.59563704781498161</v>
      </c>
      <c r="I32" s="25">
        <v>921.66</v>
      </c>
      <c r="J32" s="25">
        <v>0</v>
      </c>
      <c r="K32" s="25">
        <v>0</v>
      </c>
      <c r="L32" s="40">
        <f t="shared" si="6"/>
        <v>0</v>
      </c>
      <c r="M32" s="50">
        <f t="shared" si="14"/>
        <v>-29846.89</v>
      </c>
      <c r="N32" s="27">
        <f t="shared" si="3"/>
        <v>0</v>
      </c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 outlineLevel="1" x14ac:dyDescent="0.3">
      <c r="A33" s="23" t="s">
        <v>69</v>
      </c>
      <c r="B33" s="24" t="s">
        <v>70</v>
      </c>
      <c r="C33" s="25">
        <v>930</v>
      </c>
      <c r="D33" s="25">
        <v>930</v>
      </c>
      <c r="E33" s="25">
        <v>930</v>
      </c>
      <c r="F33" s="40"/>
      <c r="G33" s="26">
        <f t="shared" si="0"/>
        <v>0</v>
      </c>
      <c r="H33" s="26">
        <f t="shared" si="1"/>
        <v>0</v>
      </c>
      <c r="I33" s="25">
        <v>0</v>
      </c>
      <c r="J33" s="25">
        <v>0</v>
      </c>
      <c r="K33" s="25">
        <v>0</v>
      </c>
      <c r="L33" s="40">
        <f t="shared" si="6"/>
        <v>0</v>
      </c>
      <c r="M33" s="50">
        <f t="shared" si="14"/>
        <v>0</v>
      </c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outlineLevel="1" x14ac:dyDescent="0.3">
      <c r="A34" s="23" t="s">
        <v>71</v>
      </c>
      <c r="B34" s="24" t="s">
        <v>14</v>
      </c>
      <c r="C34" s="25"/>
      <c r="D34" s="25"/>
      <c r="E34" s="25"/>
      <c r="F34" s="40">
        <v>230</v>
      </c>
      <c r="G34" s="26"/>
      <c r="H34" s="26"/>
      <c r="I34" s="25"/>
      <c r="J34" s="25">
        <v>14000</v>
      </c>
      <c r="K34" s="25">
        <v>16020</v>
      </c>
      <c r="L34" s="40">
        <f t="shared" si="6"/>
        <v>17120.599999999999</v>
      </c>
      <c r="M34" s="50">
        <f t="shared" si="14"/>
        <v>16890.599999999999</v>
      </c>
      <c r="N34" s="27"/>
      <c r="O34" s="27">
        <f t="shared" si="4"/>
        <v>1.0687016229712858</v>
      </c>
      <c r="P34" s="27"/>
      <c r="Q34" s="27">
        <v>17120.599999999999</v>
      </c>
      <c r="R34" s="27"/>
      <c r="S34" s="27"/>
      <c r="T34" s="27"/>
      <c r="U34" s="27"/>
      <c r="V34" s="27"/>
      <c r="W34" s="27"/>
      <c r="X34" s="27"/>
      <c r="Y34" s="27"/>
    </row>
    <row r="35" spans="1:25" x14ac:dyDescent="0.3">
      <c r="K35" s="44"/>
      <c r="L35" s="45"/>
      <c r="M35" s="55"/>
    </row>
    <row r="36" spans="1:25" x14ac:dyDescent="0.3">
      <c r="K36" s="44"/>
      <c r="L36" s="45"/>
      <c r="M36" s="55"/>
    </row>
    <row r="37" spans="1:25" x14ac:dyDescent="0.3">
      <c r="K37" s="44"/>
      <c r="L37" s="45"/>
      <c r="M37" s="55"/>
    </row>
    <row r="38" spans="1:25" x14ac:dyDescent="0.3">
      <c r="K38" s="44"/>
      <c r="L38" s="45"/>
      <c r="M38" s="55"/>
    </row>
    <row r="39" spans="1:25" x14ac:dyDescent="0.3">
      <c r="K39" s="44"/>
      <c r="L39" s="45"/>
      <c r="M39" s="55"/>
    </row>
    <row r="40" spans="1:25" x14ac:dyDescent="0.3">
      <c r="K40" s="44"/>
      <c r="L40" s="45"/>
      <c r="M40" s="55"/>
    </row>
    <row r="41" spans="1:25" x14ac:dyDescent="0.3">
      <c r="K41" s="44"/>
      <c r="L41" s="45"/>
      <c r="M41" s="55"/>
    </row>
    <row r="42" spans="1:25" x14ac:dyDescent="0.3">
      <c r="K42" s="44"/>
      <c r="L42" s="45"/>
      <c r="M42" s="55"/>
    </row>
    <row r="43" spans="1:25" x14ac:dyDescent="0.3">
      <c r="K43" s="44"/>
      <c r="L43" s="45"/>
      <c r="M43" s="55"/>
    </row>
    <row r="44" spans="1:25" x14ac:dyDescent="0.3">
      <c r="K44" s="44"/>
      <c r="L44" s="45"/>
      <c r="M44" s="55"/>
    </row>
    <row r="45" spans="1:25" x14ac:dyDescent="0.3">
      <c r="K45" s="44"/>
      <c r="L45" s="45"/>
      <c r="M45" s="55"/>
    </row>
    <row r="46" spans="1:25" x14ac:dyDescent="0.3">
      <c r="K46" s="44"/>
      <c r="L46" s="45"/>
      <c r="M46" s="55"/>
    </row>
  </sheetData>
  <mergeCells count="3">
    <mergeCell ref="C1:H1"/>
    <mergeCell ref="I1:O1"/>
    <mergeCell ref="P1:Y1"/>
  </mergeCells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FAD338FECFF6479CA6247EDADB5AF1" ma:contentTypeVersion="16" ma:contentTypeDescription="Ustvari nov dokument." ma:contentTypeScope="" ma:versionID="fffc331e51cef8ebcc5e0e1e3d64127b">
  <xsd:schema xmlns:xsd="http://www.w3.org/2001/XMLSchema" xmlns:xs="http://www.w3.org/2001/XMLSchema" xmlns:p="http://schemas.microsoft.com/office/2006/metadata/properties" xmlns:ns2="22ac521d-5609-4096-9202-67993878c31f" xmlns:ns3="698b340a-0c89-466c-b0a5-abd617e51a43" targetNamespace="http://schemas.microsoft.com/office/2006/metadata/properties" ma:root="true" ma:fieldsID="dcf0c833e4aea288f386ffcbf062b71a" ns2:_="" ns3:_="">
    <xsd:import namespace="22ac521d-5609-4096-9202-67993878c31f"/>
    <xsd:import namespace="698b340a-0c89-466c-b0a5-abd617e51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c521d-5609-4096-9202-67993878c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Oznake slike" ma:readOnly="false" ma:fieldId="{5cf76f15-5ced-4ddc-b409-7134ff3c332f}" ma:taxonomyMulti="true" ma:sspId="cb5121ea-91d7-43c2-a4a0-d5ba901053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b340a-0c89-466c-b0a5-abd617e51a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d4fc02-58af-4c4b-a7d3-70f939c55af3}" ma:internalName="TaxCatchAll" ma:showField="CatchAllData" ma:web="698b340a-0c89-466c-b0a5-abd617e51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ac521d-5609-4096-9202-67993878c31f">
      <Terms xmlns="http://schemas.microsoft.com/office/infopath/2007/PartnerControls"/>
    </lcf76f155ced4ddcb4097134ff3c332f>
    <TaxCatchAll xmlns="698b340a-0c89-466c-b0a5-abd617e51a43" xsi:nil="true"/>
  </documentManagement>
</p:properties>
</file>

<file path=customXml/itemProps1.xml><?xml version="1.0" encoding="utf-8"?>
<ds:datastoreItem xmlns:ds="http://schemas.openxmlformats.org/officeDocument/2006/customXml" ds:itemID="{CC3BB76E-5095-4D81-85C3-DD4F8E87FC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ac521d-5609-4096-9202-67993878c31f"/>
    <ds:schemaRef ds:uri="698b340a-0c89-466c-b0a5-abd617e51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3AAA24-DD27-4DAA-BF0A-FE3828870B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DDBD9A-37C0-482E-91F8-7CA60A2B72A3}">
  <ds:schemaRefs>
    <ds:schemaRef ds:uri="698b340a-0c89-466c-b0a5-abd617e51a43"/>
    <ds:schemaRef ds:uri="22ac521d-5609-4096-9202-67993878c31f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Poročilo januar-december pravi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Urša Mali</dc:creator>
  <cp:lastModifiedBy>Tomo Česen</cp:lastModifiedBy>
  <cp:lastPrinted>2025-03-19T12:33:53Z</cp:lastPrinted>
  <dcterms:created xsi:type="dcterms:W3CDTF">2024-03-06T14:59:44Z</dcterms:created>
  <dcterms:modified xsi:type="dcterms:W3CDTF">2025-05-23T07:09:12Z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0x010100DCFAD338FECFF6479CA6247EDADB5AF1</vt:lpwstr>
  </property>
  <property fmtid="{D5CDD505-2E9C-101B-9397-08002B2CF9AE}" pid="3" name="MediaServiceImageTags">
    <vt:lpwstr/>
  </property>
</Properties>
</file>